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12768" activeTab="0"/>
  </bookViews>
  <sheets>
    <sheet name="CENIK_XLSX" sheetId="1" r:id="rId1"/>
  </sheets>
  <externalReferences>
    <externalReference r:id="rId4"/>
    <externalReference r:id="rId5"/>
    <externalReference r:id="rId6"/>
  </externalReferences>
  <definedNames>
    <definedName name="_xlnm._FilterDatabase" localSheetId="0" hidden="1">'CENIK_XLSX'!$A$14:$X$15</definedName>
    <definedName name="_xlfn.IFERROR" hidden="1">#NAME?</definedName>
    <definedName name="cpaleta" localSheetId="0">'[2]VOC - Optimalizace cen'!$Y$6</definedName>
    <definedName name="cpaleta">'[1]OPTIMALIZACE'!$Z$6</definedName>
    <definedName name="DPH" localSheetId="0">'[2]VOC - Optimalizace cen'!$BZ$6</definedName>
    <definedName name="DPH">'[1]OPTIMALIZACE'!$BV$6</definedName>
    <definedName name="druh1" localSheetId="0">'[2]VOC - Optimalizace cen'!$AJ$6</definedName>
    <definedName name="druh1">'[1]OPTIMALIZACE'!$AM$6</definedName>
    <definedName name="druh2" localSheetId="0">'[2]VOC - Optimalizace cen'!$AK$6</definedName>
    <definedName name="druh2">'[1]OPTIMALIZACE'!$AN$6</definedName>
    <definedName name="druh3" localSheetId="0">'[2]VOC - Optimalizace cen'!$AL$6</definedName>
    <definedName name="druh3">'[1]OPTIMALIZACE'!$AO$6</definedName>
    <definedName name="kurz" localSheetId="0">'[2]VOC - Optimalizace cen'!$AB$2</definedName>
    <definedName name="kurz">'[1]OPTIMALIZACE'!$AE$2</definedName>
    <definedName name="modcena" localSheetId="0">'[2]VOC - Optimalizace cen'!#REF!</definedName>
    <definedName name="modcena">'[1]OPTIMALIZACE'!#REF!</definedName>
    <definedName name="Ndruh1" localSheetId="0">'[2]VOC - Optimalizace cen'!$AJ$2</definedName>
    <definedName name="Ndruh1">'[1]OPTIMALIZACE'!$AM$2</definedName>
    <definedName name="Ndruh2" localSheetId="0">'[2]VOC - Optimalizace cen'!$AK$2</definedName>
    <definedName name="Ndruh2">'[1]OPTIMALIZACE'!$AN$2</definedName>
    <definedName name="Ndruh3" localSheetId="0">'[2]VOC - Optimalizace cen'!$AL$2</definedName>
    <definedName name="Ndruh3">'[1]OPTIMALIZACE'!$AO$2</definedName>
    <definedName name="Npdruh1" localSheetId="0">'[2]VOC - Optimalizace cen'!$AM$2</definedName>
    <definedName name="Npdruh1">'[1]OPTIMALIZACE'!$AP$2</definedName>
    <definedName name="Npdruh2" localSheetId="0">'[2]VOC - Optimalizace cen'!$AN$2</definedName>
    <definedName name="Npdruh2">'[1]OPTIMALIZACE'!$AQ$2</definedName>
    <definedName name="Npdruh3" localSheetId="0">'[2]VOC - Optimalizace cen'!$AO$2</definedName>
    <definedName name="Npdruh3">'[1]OPTIMALIZACE'!$AR$2</definedName>
    <definedName name="_xlnm.Print_Area" localSheetId="0">'CENIK_XLSX'!$A$1:$X$15</definedName>
    <definedName name="pdoprava" localSheetId="0">'[2]VOC - Optimalizace cen'!$AC$6</definedName>
    <definedName name="pdoprava">'[1]OPTIMALIZACE'!$AF$6</definedName>
    <definedName name="pdruh1" localSheetId="0">'[2]VOC - Optimalizace cen'!$AM$6</definedName>
    <definedName name="pdruh1">'[1]OPTIMALIZACE'!$AP$6</definedName>
    <definedName name="pdruh2" localSheetId="0">'[2]VOC - Optimalizace cen'!$AN$6</definedName>
    <definedName name="pdruh2">'[1]OPTIMALIZACE'!$AQ$6</definedName>
    <definedName name="pdruh3" localSheetId="0">'[2]VOC - Optimalizace cen'!$AO$6</definedName>
    <definedName name="pdruh3">'[1]OPTIMALIZACE'!$AR$6</definedName>
    <definedName name="platba" localSheetId="0">'[2]VOC - Optimalizace cen'!$U$6</definedName>
    <definedName name="podz" localSheetId="0">'[2]VOC - Optimalizace cen'!$AF$6</definedName>
    <definedName name="podz">'[1]OPTIMALIZACE'!$AI$6</definedName>
    <definedName name="rabat1" localSheetId="0">'[2]VOC - Optimalizace cen'!$I$6</definedName>
    <definedName name="rabat1">'[1]OPTIMALIZACE'!$J$6</definedName>
    <definedName name="rabat2" localSheetId="0">'[2]VOC - Optimalizace cen'!$K$6</definedName>
    <definedName name="rabat2">'[1]OPTIMALIZACE'!$L$6</definedName>
    <definedName name="rabat3" localSheetId="0">'[2]VOC - Optimalizace cen'!$M$6</definedName>
    <definedName name="rabat3">'[1]OPTIMALIZACE'!$N$6</definedName>
    <definedName name="rdruh1" localSheetId="0">'[2]VOC - Optimalizace cen'!$BQ$6</definedName>
    <definedName name="rdruh1">'[1]OPTIMALIZACE'!$BL$6</definedName>
    <definedName name="rdruh2" localSheetId="0">'[2]VOC - Optimalizace cen'!$BR$6</definedName>
    <definedName name="rdruh2">'[1]OPTIMALIZACE'!$BM$6</definedName>
    <definedName name="rdruh3" localSheetId="0">'[2]VOC - Optimalizace cen'!$BS$6</definedName>
    <definedName name="rdruh3">'[1]OPTIMALIZACE'!$BN$6</definedName>
    <definedName name="SJaS1" localSheetId="0">'[2]VOC - Optimalizace cen'!$BJ$6</definedName>
    <definedName name="SJaS1">'[1]OPTIMALIZACE'!$BA$6</definedName>
    <definedName name="SJaS2" localSheetId="0">'[2]VOC - Optimalizace cen'!$BL$6</definedName>
    <definedName name="SJaS2">'[1]OPTIMALIZACE'!$BC$6</definedName>
    <definedName name="SNCP" localSheetId="0">'CENIK_XLSX'!$AI$6</definedName>
    <definedName name="SNCP">#REF!</definedName>
    <definedName name="SZZP" localSheetId="0">'CENIK_XLSX'!$AG$6</definedName>
    <definedName name="SZZP">#REF!</definedName>
    <definedName name="vyhoda1" localSheetId="0">'[2]VOC - Optimalizace cen'!$O$6</definedName>
    <definedName name="vyhoda1">'[1]OPTIMALIZACE'!$P$6</definedName>
    <definedName name="vyhoda2" localSheetId="0">'[2]VOC - Optimalizace cen'!$Q$6</definedName>
    <definedName name="vyhoda2">'[1]OPTIMALIZACE'!$R$6</definedName>
    <definedName name="vyhoda3" localSheetId="0">'[2]VOC - Optimalizace cen'!$S$6</definedName>
    <definedName name="vyhoda3">'[1]OPTIMALIZACE'!$T$6</definedName>
    <definedName name="ZDE">'[3]VOC - Optimalizace cen'!#REF!</definedName>
    <definedName name="zdoprava" localSheetId="0">'[2]VOC - Optimalizace cen'!$W$6</definedName>
    <definedName name="zdoprava">'[1]OPTIMALIZACE'!$X$6</definedName>
    <definedName name="ZDPH" localSheetId="0">'CENIK_XLSX'!#REF!</definedName>
    <definedName name="ZDPH">#REF!</definedName>
    <definedName name="ZNdruh1" localSheetId="0">'CENIK_XLSX'!$AD$4</definedName>
    <definedName name="ZNdruh1">#REF!</definedName>
    <definedName name="ZNdruh2" localSheetId="0">'CENIK_XLSX'!$AE$4</definedName>
    <definedName name="ZNdruh2">#REF!</definedName>
    <definedName name="ZNdruh3" localSheetId="0">'CENIK_XLSX'!$AF$4</definedName>
    <definedName name="ZNdruh3">#REF!</definedName>
    <definedName name="zpaleta" localSheetId="0">'[2]VOC - Optimalizace cen'!$AH$6</definedName>
    <definedName name="zpaleta">'[1]OPTIMALIZACE'!$AK$6</definedName>
    <definedName name="ZSdruh1" localSheetId="0">'CENIK_XLSX'!$AD$6</definedName>
    <definedName name="ZSdruh1">#REF!</definedName>
    <definedName name="ZSdruh2" localSheetId="0">'CENIK_XLSX'!$AE$6</definedName>
    <definedName name="ZSdruh2">#REF!</definedName>
    <definedName name="ZSdruh3" localSheetId="0">'CENIK_XLSX'!$AF$6</definedName>
    <definedName name="ZSdruh3">#REF!</definedName>
  </definedNames>
  <calcPr fullCalcOnLoad="1"/>
</workbook>
</file>

<file path=xl/sharedStrings.xml><?xml version="1.0" encoding="utf-8"?>
<sst xmlns="http://schemas.openxmlformats.org/spreadsheetml/2006/main" count="2883" uniqueCount="375">
  <si>
    <r>
      <t xml:space="preserve">OPTIMALIZACE </t>
    </r>
    <r>
      <rPr>
        <b/>
        <sz val="11"/>
        <color indexed="12"/>
        <rFont val="Arial"/>
        <family val="2"/>
      </rPr>
      <t>doporučené</t>
    </r>
    <r>
      <rPr>
        <b/>
        <sz val="12"/>
        <color indexed="12"/>
        <rFont val="Arial"/>
        <family val="2"/>
      </rPr>
      <t xml:space="preserve"> MOC </t>
    </r>
    <r>
      <rPr>
        <b/>
        <sz val="11"/>
        <color indexed="12"/>
        <rFont val="Arial"/>
        <family val="2"/>
      </rPr>
      <t>(sleva z ceny RL)</t>
    </r>
  </si>
  <si>
    <t>VELKOOBCHODNÍ cena po RL slevách bez DPH</t>
  </si>
  <si>
    <t>Nákupní rabat po odečtení všech slev</t>
  </si>
  <si>
    <r>
      <rPr>
        <b/>
        <sz val="10"/>
        <color indexed="17"/>
        <rFont val="Arial"/>
        <family val="2"/>
      </rPr>
      <t>VELKOOBCHODNÍ MARŽE</t>
    </r>
    <r>
      <rPr>
        <b/>
        <sz val="10"/>
        <color indexed="17"/>
        <rFont val="Arial"/>
        <family val="2"/>
      </rPr>
      <t xml:space="preserve"> </t>
    </r>
    <r>
      <rPr>
        <b/>
        <sz val="10"/>
        <rFont val="Arial"/>
        <family val="2"/>
      </rPr>
      <t xml:space="preserve">při poskytnutí </t>
    </r>
    <r>
      <rPr>
        <b/>
        <sz val="10"/>
        <color indexed="12"/>
        <rFont val="Arial"/>
        <family val="2"/>
      </rPr>
      <t>DOPORUČENÉ CENY</t>
    </r>
  </si>
  <si>
    <t>Optimalizace DOPORUČENÉ MOC (sleva z CENY RL)</t>
  </si>
  <si>
    <t>Základní velkoobchodní sleva</t>
  </si>
  <si>
    <t>Sleva za zkrácenou platbu</t>
  </si>
  <si>
    <t>Sleva na celé palety</t>
  </si>
  <si>
    <t>Nákupní rabat</t>
  </si>
  <si>
    <r>
      <t xml:space="preserve">ROZDÍL mezi </t>
    </r>
    <r>
      <rPr>
        <b/>
        <sz val="10"/>
        <color indexed="12"/>
        <rFont val="Arial"/>
        <family val="2"/>
      </rPr>
      <t>DOPORUČENOU MOC bez DPH</t>
    </r>
    <r>
      <rPr>
        <b/>
        <sz val="10"/>
        <rFont val="Arial"/>
        <family val="2"/>
      </rPr>
      <t xml:space="preserve"> a </t>
    </r>
    <r>
      <rPr>
        <b/>
        <sz val="10"/>
        <color indexed="17"/>
        <rFont val="Arial"/>
        <family val="2"/>
      </rPr>
      <t>VELKOOBCHODNÍ cenou po RL slevách</t>
    </r>
    <r>
      <rPr>
        <b/>
        <sz val="10"/>
        <color indexed="17"/>
        <rFont val="Arial"/>
        <family val="2"/>
      </rPr>
      <t xml:space="preserve">                         </t>
    </r>
    <r>
      <rPr>
        <b/>
        <sz val="16"/>
        <rFont val="Arial"/>
        <family val="2"/>
      </rPr>
      <t>v Kč</t>
    </r>
  </si>
  <si>
    <r>
      <t xml:space="preserve">ROZDÍL mezi </t>
    </r>
    <r>
      <rPr>
        <b/>
        <sz val="10"/>
        <color indexed="17"/>
        <rFont val="Arial"/>
        <family val="2"/>
      </rPr>
      <t>VELKOOBCHODNÍ cenou po RL slevách</t>
    </r>
    <r>
      <rPr>
        <b/>
        <sz val="10"/>
        <color indexed="17"/>
        <rFont val="Arial"/>
        <family val="2"/>
      </rPr>
      <t xml:space="preserve">                           </t>
    </r>
    <r>
      <rPr>
        <b/>
        <sz val="10"/>
        <rFont val="Arial"/>
        <family val="2"/>
      </rPr>
      <t xml:space="preserve"> ------------------------</t>
    </r>
    <r>
      <rPr>
        <b/>
        <sz val="10"/>
        <color indexed="17"/>
        <rFont val="Arial"/>
        <family val="2"/>
      </rPr>
      <t xml:space="preserve">                           </t>
    </r>
    <r>
      <rPr>
        <b/>
        <sz val="10"/>
        <color indexed="12"/>
        <rFont val="Arial"/>
        <family val="2"/>
      </rPr>
      <t xml:space="preserve">DOPORUČENOU MOC bez DPH                   </t>
    </r>
    <r>
      <rPr>
        <b/>
        <sz val="10"/>
        <color indexed="17"/>
        <rFont val="Arial"/>
        <family val="2"/>
      </rPr>
      <t xml:space="preserve"> </t>
    </r>
    <r>
      <rPr>
        <b/>
        <sz val="16"/>
        <rFont val="Arial"/>
        <family val="2"/>
      </rPr>
      <t>v %</t>
    </r>
  </si>
  <si>
    <t>MARŽE</t>
  </si>
  <si>
    <t>Procenta lze individuálně nastavit!</t>
  </si>
  <si>
    <t>Doplnit dle rabatové listiny !</t>
  </si>
  <si>
    <t>rok</t>
  </si>
  <si>
    <t>měsíc</t>
  </si>
  <si>
    <t>den</t>
  </si>
  <si>
    <t>16-</t>
  </si>
  <si>
    <t>Sleva na položku</t>
  </si>
  <si>
    <t>QUBUS-STARGRES</t>
  </si>
  <si>
    <t/>
  </si>
  <si>
    <t>ASG1</t>
  </si>
  <si>
    <t>DLAŽBA QUBUS MOSAIC HEXAGON TIMBER 28,3x40,8</t>
  </si>
  <si>
    <t>ano</t>
  </si>
  <si>
    <t>28,3 x 40,8 cm</t>
  </si>
  <si>
    <t>9,5 mm</t>
  </si>
  <si>
    <t>ks</t>
  </si>
  <si>
    <t>DLAŽBA QUBUS ANTRACITE MOSAIC HEXAGON 28,3x40,8</t>
  </si>
  <si>
    <t>DLAŽBA QUBUS ANTRACITE MOSAIC RECTAN. 30x30 PÁSKY</t>
  </si>
  <si>
    <t>30 x 30 cm</t>
  </si>
  <si>
    <t>DLAŽBA QUBUS ANTRACITE MOSAIC SQUAR. 30x30 KOSTKA</t>
  </si>
  <si>
    <t>DLAŽBA QUBUS ANTRACITE MAT REK. 60x60  R10</t>
  </si>
  <si>
    <t>PAL</t>
  </si>
  <si>
    <t>PEI 4</t>
  </si>
  <si>
    <t>R10</t>
  </si>
  <si>
    <t>60 x 60 cm</t>
  </si>
  <si>
    <t>m2</t>
  </si>
  <si>
    <t>DLAŽBA QUBUS ANTRACITE MAT REK. 29,7x60  R10</t>
  </si>
  <si>
    <t>60 x 29,7 cm</t>
  </si>
  <si>
    <t>DLAŽBA QUBUS ANTRACITE MAT REK. 29,7x60 SCHOD. R10</t>
  </si>
  <si>
    <t>DLAŽBA QUBUS ANTRACITE MAT REK. SOKL 8x60</t>
  </si>
  <si>
    <t>60 x 8 cm</t>
  </si>
  <si>
    <t>DLAŽBA QUBUS ANTRACITE MAT 30x60  R10</t>
  </si>
  <si>
    <t>ne</t>
  </si>
  <si>
    <t>60 x 30 cm</t>
  </si>
  <si>
    <t>1,62</t>
  </si>
  <si>
    <t>DLAŽBA QUBUS ANTRACITE MAT 30x60 SCHOD. R10</t>
  </si>
  <si>
    <t>DLAŽBA QUBUS ANTRACITE MAT 33,3x33,3  R10</t>
  </si>
  <si>
    <t>33,3 x 33,3 cm</t>
  </si>
  <si>
    <t>1,55</t>
  </si>
  <si>
    <t>DLAŽBA QUBUS ANTRACITE 33.3x33.3 SCHODOVKA</t>
  </si>
  <si>
    <t>DLAŽBA QUBUS BEIGE MOSAIC HEXAGON 28,3x40,8</t>
  </si>
  <si>
    <t>DLAŽBA QUBUS BEIGE MOSAIC RECTAN. 30x30 PÁSKY</t>
  </si>
  <si>
    <t>DLAŽBA QUBUS BEIGE MOSAIC SQUAR. 30x30 KOSTKA</t>
  </si>
  <si>
    <t>DLAŽBA QUBUS BEIGE MAT REK. 60x60  R10</t>
  </si>
  <si>
    <t>DLAŽBA QUBUS BEIGE MAT REK. 29,7x60  R10</t>
  </si>
  <si>
    <t>DLAŽBA QUBUS BEIGE MAT REK. 29,7x60 SCHOD. R10</t>
  </si>
  <si>
    <t>DLAŽBA QUBUS BEIGE MAT REK. SOKL 8x60</t>
  </si>
  <si>
    <t>DLAŽBA QUBUS BEIGE MAT 30x60  R10</t>
  </si>
  <si>
    <t>DLAŽBA QUBUS BEIGE MAT 30x60 SCHOD. R10</t>
  </si>
  <si>
    <t>DLAŽBA QUBUS BEIGE MAT 33,3x33,3  R10</t>
  </si>
  <si>
    <t>DLAŽBA QUBUS BEIGE 33.3x33.3 SCHODOVKA</t>
  </si>
  <si>
    <t>DLAŽBA QUBUS DARK GREY MOSAIC HEXAGON 28,3x40,8</t>
  </si>
  <si>
    <t>DLAŽBA QUBUS DARK GREY MOSAIC RECTAN. 30x30 PÁSKY</t>
  </si>
  <si>
    <t>DLAŽBA QUBUS DARK GREY MOSAIC SQUAR. 30x30 KOSTKA</t>
  </si>
  <si>
    <t>DLAŽBA QUBUS DARK GREY MAT REK. 60x60  R10</t>
  </si>
  <si>
    <t>DLAŽBA QUBUS DARK GREY MAT REK. 29,7x60  R10</t>
  </si>
  <si>
    <t>DLAŽBA QUBUS DARK GREY MAT REK. 29,7x60 SCHOD. R10</t>
  </si>
  <si>
    <t>DLAŽBA QUBUS DARK GREY MAT REK. SOKL 8x60</t>
  </si>
  <si>
    <t>DLAŽBA QUBUS DARK GREY MAT 30x60  R10</t>
  </si>
  <si>
    <t>DLAŽBA QUBUS DARK GREY MAT 30x60 SCHOD. R10</t>
  </si>
  <si>
    <t>DLAŽBA QUBUS DARK GREY MAT 33,3x33,3  R10</t>
  </si>
  <si>
    <t>DLAŽBA QUBUS DARK GREY 33.3x33.3 SCHODOVKA</t>
  </si>
  <si>
    <t>DLAŽBA QUBUS GREY MOSAIC HEXAGON 28,3x40,8</t>
  </si>
  <si>
    <t>DLAŽBA QUBUS GREY MOSAIC RECTAN. 30x30 PÁSKY</t>
  </si>
  <si>
    <t>DLAŽBA QUBUS GREY MOSAIC SQUAR. 30x30 KOSTKA</t>
  </si>
  <si>
    <t>DLAŽBA QUBUS GREY MAT REK. 60x60  R10</t>
  </si>
  <si>
    <t>DLAŽBA QUBUS GREY MAT REK. 29,7x60  R10</t>
  </si>
  <si>
    <t>DLAŽBA QUBUS GREY MAT REK. 29,7x60 SCHOD. R10</t>
  </si>
  <si>
    <t>DLAŽBA QUBUS GREY MAT REK. SOKL 8x60</t>
  </si>
  <si>
    <t>DLAŽBA QUBUS GREY MAT 30x60  R10</t>
  </si>
  <si>
    <t>DLAŽBA QUBUS GREY MAT 30x60 SCHOD. R10</t>
  </si>
  <si>
    <t>DLAŽBA QUBUS GREY MAT 33,3x33,3  R10</t>
  </si>
  <si>
    <t>DLAŽBA QUBUS GREY 33.3x33.3 SCHODOVKA</t>
  </si>
  <si>
    <t>DLAŽBA QUBUS SOFT GREY MOSAIC HEXAGON 28,3x40,8</t>
  </si>
  <si>
    <t>DLAŽBA QUBUS SOFT GREY MOSAIC RECTAN. 30x30 PÁSKY</t>
  </si>
  <si>
    <t>DLAŽBA QUBUS SOFT GREY MOSAIC SQUAR. 30x30 KOSTKA</t>
  </si>
  <si>
    <t>DLAŽBA QUBUS SOFT GREY MAT REK. 60x60  R10</t>
  </si>
  <si>
    <t>DLAŽBA QUBUS SOFT GREY MAT REK. 29,7x60  R10</t>
  </si>
  <si>
    <t>DLAŽBA QUBUS SOFT GREY MAT REK. 29,7x60 SCHOD. R10</t>
  </si>
  <si>
    <t>DLAŽBA QUBUS SOFT GREY MAT REK. SOKL 8x60</t>
  </si>
  <si>
    <t>DLAŽBA QUBUS SOFT GREY MAT 31x62  R10</t>
  </si>
  <si>
    <t>20-22</t>
  </si>
  <si>
    <t>62 x 31 cm</t>
  </si>
  <si>
    <t>DLAŽBA QUBUS SOFT GREY MAT 30x60  R10</t>
  </si>
  <si>
    <t>DLAŽBA QUBUS SOFT GREY MAT 30x60 SCHOD. R10</t>
  </si>
  <si>
    <t>DLAŽBA QUBUS SOFT GREY MAT 33,3x33,3  R10</t>
  </si>
  <si>
    <t>DLAŽBA QUBUS SOFT GREY 33.3x33.3 SCHODOVKA</t>
  </si>
  <si>
    <t>DLAŽBA QUBUS WHITE MOSAIC HEXAGON 28,3x40,8</t>
  </si>
  <si>
    <t>DLAŽBA QUBUS WHITE MOSAIC RECTAN. 30x30 PÁSKY</t>
  </si>
  <si>
    <t>DLAŽBA QUBUS WHITE MOSAIC SQUAR. 30x30 KOSTKA</t>
  </si>
  <si>
    <t>DLAŽBA QUBUS WHITE MAT REK. 60x60  R10</t>
  </si>
  <si>
    <t>DLAŽBA QUBUS WHITE MAT REK. 29,7x60  R10</t>
  </si>
  <si>
    <t>DLAŽBA QUBUS WHITE MAT REK. 29,7x60 SCHOD. R10</t>
  </si>
  <si>
    <t>DLAŽBA QUBUS WHITE MAT REK. SOKL 8x60</t>
  </si>
  <si>
    <t>DLAŽBA QUBUS WHITE MAT 30x60  R10</t>
  </si>
  <si>
    <t>DLAŽBA QUBUS WHITE MAT 30x60 SCHOD. R10</t>
  </si>
  <si>
    <t>DLAŽBA QUBUS WHITE MAT 33,3x33,3  R10</t>
  </si>
  <si>
    <t>DLAŽBA QUBUS WHITE 33.3x33.3 SCHODOVKA</t>
  </si>
  <si>
    <t>UNIVERSAL-STARGRES</t>
  </si>
  <si>
    <t>DLAŽBA UNIVERSAL CREAM MAT 33,3x33,3  R9</t>
  </si>
  <si>
    <t>R9</t>
  </si>
  <si>
    <t>DLAŽBA UNIVERSAL GREY MAT 33,3x33,3  R9</t>
  </si>
  <si>
    <t>DLAŽBA UNIVERSAL SOFT GREY MAT 33,3x33,3  R9</t>
  </si>
  <si>
    <t>STARK-STARGRES</t>
  </si>
  <si>
    <t>DLAŽBA STARK WHITE LAPPATO REKT. 60x60</t>
  </si>
  <si>
    <t>1,44</t>
  </si>
  <si>
    <t>DLAŽBA STARK WHITE MOSAIC HEXAGON 28,3x40,8</t>
  </si>
  <si>
    <t>DLAŽBA STARK WHITE MAT REKT. 60x120  R10</t>
  </si>
  <si>
    <t>120 x 60 cm</t>
  </si>
  <si>
    <t>DLAŽBA STARK WHITE MAT REKT. 60x60  R10</t>
  </si>
  <si>
    <t>DLAŽBA STARK WHITE MAT REKT. 29,7x60  R10</t>
  </si>
  <si>
    <t>DLAŽBA STARK WHITE MAT REK. 29,7x60 SCHOD. R10</t>
  </si>
  <si>
    <t>DLAŽBA STARK PURE GREY MOSAIC HEXAGON 28,3x40,8</t>
  </si>
  <si>
    <t>DLAŽBA STARK PURE GREY MAT REKT. 60x120  R10</t>
  </si>
  <si>
    <t>DLAŽBA STARK PURE GREY MAT REKT. 60x60  R10</t>
  </si>
  <si>
    <t>DLAŽBA STARK PURE GREY MAT REKT. 29,7x60  R10</t>
  </si>
  <si>
    <t>DLAŽBA STARK PURE GREY MAT REK. 29,7x60 SCHOD. R10</t>
  </si>
  <si>
    <t>DLAŽBA STARK GREY MAT REKT. 60x60  R10</t>
  </si>
  <si>
    <t>DLAŽBA STARK GREY MAT REKT. 29,7x60  R10</t>
  </si>
  <si>
    <t>60 x29,7 cm</t>
  </si>
  <si>
    <t>DLAŽBA STARK GRAPHITE MOSAIC HEXAGON 28,3x40,8</t>
  </si>
  <si>
    <t>DLAŽBA STARK GRAPHITE MAT REKT. 60x120  R10</t>
  </si>
  <si>
    <t>DLAŽBA STARK GRAPHITE MAT REKT. 60x60  R10</t>
  </si>
  <si>
    <t>DLAŽBA STARK GRAPHITE MAT REKT. 29,7x60  R10</t>
  </si>
  <si>
    <t>DLAŽBA STARK GRAPHITE MAT REK. 29,7x60 SCHOD. R10</t>
  </si>
  <si>
    <t>DLAŽBA STARK CREAM MOSAIC HEXAGON 28,3x40,8</t>
  </si>
  <si>
    <t>DLAŽBA STARK CREAM MAT REKT. 60x60  R10</t>
  </si>
  <si>
    <t>DLAŽBA STARK CREAM MAT REKT. 29,7x60  R10</t>
  </si>
  <si>
    <t>DLAŽBA STARK CREAM MAT REK. 29,7x60 SCHOD. R10</t>
  </si>
  <si>
    <t>DLAŽBA STARK BEIGE MAT REKT. 29,7x60  R10</t>
  </si>
  <si>
    <t>RIVIERA</t>
  </si>
  <si>
    <t>DLAŽBA RIVIERA WHITE MAT REK. 60x120</t>
  </si>
  <si>
    <t>DLAŽBA RIVIERA WHITE MAT REK. 60x60  R10</t>
  </si>
  <si>
    <t>DLAŽBA RIVIERA SILVER MAT REK. 60x120</t>
  </si>
  <si>
    <t>DLAŽBA RIVIERA SILVER MAT REK. 60x60  R10</t>
  </si>
  <si>
    <t>DLAŽBA RIVIERA GREY MAT REK. 60x120</t>
  </si>
  <si>
    <t>DLAŽBA RIVIERA GREY MAT REK. 60x60  R10</t>
  </si>
  <si>
    <t>WALK-STARGRES</t>
  </si>
  <si>
    <t>DLAŽBA WALK SOFT GREY MAT REK. 60x120</t>
  </si>
  <si>
    <t>DLAŽBA WALK SOFT GREY MAT REK. 60x60  R10</t>
  </si>
  <si>
    <t>DLAŽBA WALK GREY MAT REK. 60x120</t>
  </si>
  <si>
    <t>DLAŽBA WALK GREY MAT REK. 60x60  R10</t>
  </si>
  <si>
    <t>DANZIG</t>
  </si>
  <si>
    <t>DLAŽBA DANZIG WHITE MAT REK. 60x60  R10</t>
  </si>
  <si>
    <t>DLAŽBA DANZIG TAUPE MAT REK. 60x60  R10</t>
  </si>
  <si>
    <t>DLAŽBA DANZIG TAUPE MAT REK. 29,7x60  R10</t>
  </si>
  <si>
    <t>1,08</t>
  </si>
  <si>
    <t>DLAŽBA DANZIG GREY MAT REK. 60x60  R10</t>
  </si>
  <si>
    <t>DLAŽBA DANZIG GREY MAT REK. 29,7x60  R10</t>
  </si>
  <si>
    <t>DLAŽBA DANZIG ANTRACITE MAT REK. 60x60  R10</t>
  </si>
  <si>
    <t>DLAŽBA DANZIG ANTRACITE MAT REK. 29,7x60  R10</t>
  </si>
  <si>
    <t>DOWNTOWN</t>
  </si>
  <si>
    <t>DLAŽBA DOWNTOWN GREY MAT REKT. 60x60  R10</t>
  </si>
  <si>
    <t>DLAŽBA DOWNTOWN ANTRACITE MAT REK. 60x60  R10</t>
  </si>
  <si>
    <t>TRIBECA</t>
  </si>
  <si>
    <t xml:space="preserve">DLAŽBA TRIBECA MAT REK. 60x60 </t>
  </si>
  <si>
    <t>9 m</t>
  </si>
  <si>
    <t>AZTECA</t>
  </si>
  <si>
    <t xml:space="preserve">DLAŽBA AZTECA MAT REK. 60x60 </t>
  </si>
  <si>
    <t>BOHEMY</t>
  </si>
  <si>
    <t xml:space="preserve">DLAŽBA BOHEMY BLUE MAT REK. 60x60 </t>
  </si>
  <si>
    <t xml:space="preserve">DLAŽBA BOHEMY NATURAL MAT REK. 60x60 </t>
  </si>
  <si>
    <t>PURE-STARGRES</t>
  </si>
  <si>
    <t>DLAŽBA PURE BEIGE MAT 30x60  R9</t>
  </si>
  <si>
    <t>DLAŽBA PURE SOFT GREY MAT 30x60 R9</t>
  </si>
  <si>
    <t>DLAŽBA PURE GREY MAT 30x60 R9</t>
  </si>
  <si>
    <t>DLAŽBA PURE ANTRACITE MAT 30x60  R9</t>
  </si>
  <si>
    <t>BLACK-WHITE-STARGRES</t>
  </si>
  <si>
    <t xml:space="preserve">DLAŽBA WHITE SUGAR LAPP. REKT. 60x60 </t>
  </si>
  <si>
    <t xml:space="preserve">DLAŽBA BLACK SUGAR LAPP. REKT. 60x60 </t>
  </si>
  <si>
    <t>BRASILE</t>
  </si>
  <si>
    <t xml:space="preserve">DLAŽBA BRASILE POLER REKT. 60x120  </t>
  </si>
  <si>
    <t>PEI 3</t>
  </si>
  <si>
    <t>CALACATTA GOLD</t>
  </si>
  <si>
    <t>CALACATTA GOLD-STARGRES</t>
  </si>
  <si>
    <t xml:space="preserve">DLAŽBA CALACATTA GOLD STARGRES POLER REKT.60x120  </t>
  </si>
  <si>
    <t xml:space="preserve">DLAŽBA CALACATTA GOLD STARGRES MAT REKT. 60x60  </t>
  </si>
  <si>
    <t>FOX</t>
  </si>
  <si>
    <t xml:space="preserve">DLAŽBA FOX SATINATO REKT. 60x120  </t>
  </si>
  <si>
    <t>ICON-STARGRES</t>
  </si>
  <si>
    <t xml:space="preserve">DLAŽBA ICON POLER REKT. 60x120  </t>
  </si>
  <si>
    <t>PIZARRA</t>
  </si>
  <si>
    <t xml:space="preserve">DLAŽBA PIZARRA MAT REKT. 60x120  </t>
  </si>
  <si>
    <t>PRESTIGE</t>
  </si>
  <si>
    <t xml:space="preserve">DLAŽBA PRESTIGE  POLER REKT. 60x120  </t>
  </si>
  <si>
    <t>PULPIS</t>
  </si>
  <si>
    <t xml:space="preserve">DLAŽBA PULPIS CREAM SUGAR LAPP. REKT. 60x120  </t>
  </si>
  <si>
    <t xml:space="preserve">DLAŽBA PULPIS GREY SUGAR LAPP. REKT. 60x120  </t>
  </si>
  <si>
    <t>SAHARA</t>
  </si>
  <si>
    <t xml:space="preserve">DLAŽBA SAHARA POLER REKT. 60x120  </t>
  </si>
  <si>
    <t>STATUARIO</t>
  </si>
  <si>
    <t xml:space="preserve">DLAŽBA STATUARIO MAT REKT. 60x60  </t>
  </si>
  <si>
    <t xml:space="preserve">DLAŽBA STATUARIO SUGAR LAPP. REKT. 60x60  </t>
  </si>
  <si>
    <t xml:space="preserve">DLAŽBA STATUARIO POLER REKT. 60x120  </t>
  </si>
  <si>
    <t>TERAZZO</t>
  </si>
  <si>
    <t>DLAŽBA TERAZZO WHITE MAT REK. 60x60 R10</t>
  </si>
  <si>
    <t>DLAŽBA TERAZZO GREY MAT REK. 60x60 R10</t>
  </si>
  <si>
    <t>HALIFAX</t>
  </si>
  <si>
    <t>DLAŽBA HALIFAX MILD REKT. 20x120</t>
  </si>
  <si>
    <t>120 x 20 cm</t>
  </si>
  <si>
    <t>1,2</t>
  </si>
  <si>
    <t>DLAŽBA HALIFAX NATURAL REKT. 20x120</t>
  </si>
  <si>
    <t>DLAŽBA HALIFAX GOLD REKT. 20x120</t>
  </si>
  <si>
    <t>DLAŽBA HALIFAX HONEY REKT. 20x120</t>
  </si>
  <si>
    <t>NATURFLOOR</t>
  </si>
  <si>
    <t>DLAŽBA NATURFLOOR BETULA REKT. 20x120</t>
  </si>
  <si>
    <t>DLAŽBA NATURFLOOR LARIX REKT. 20x120</t>
  </si>
  <si>
    <t>DLAŽBA NATURFLOOR HONEY REKT. 20x120</t>
  </si>
  <si>
    <t>DLAŽBA NATURFLOOR NOGAL REKT. 20x120</t>
  </si>
  <si>
    <t>DLAŽBA NATURFLOOR OAK REKT. 20x120</t>
  </si>
  <si>
    <t>DLAŽBA NATURFLOOR QUERCUS REKT. 20x120</t>
  </si>
  <si>
    <t>QUEBECK WOOD</t>
  </si>
  <si>
    <t>DLAŽBA QUEBECK WOOD WOOD REKT. 20x120</t>
  </si>
  <si>
    <t>DLAŽBA QUEBECK WOOD BROWN REKT. 20x120</t>
  </si>
  <si>
    <t>TAIGA-STARGRES</t>
  </si>
  <si>
    <t>DLAŽBA TAIGA GREY REKT. 30x120</t>
  </si>
  <si>
    <t>120 x 30 cm</t>
  </si>
  <si>
    <t>DLAŽBA TAIGA GREY 30x60</t>
  </si>
  <si>
    <t>DLAŽBA TAIGA GREY 15,5x62</t>
  </si>
  <si>
    <t>62 x 15,5 cm</t>
  </si>
  <si>
    <t>8,5 mm</t>
  </si>
  <si>
    <t>DLAŽBA TAIGA BEIGE REKT. 30x120</t>
  </si>
  <si>
    <t>DLAŽBA TAIGA BEIGE 30x60</t>
  </si>
  <si>
    <t>DLAŽBA TAIGA BEIGE 15,5x62</t>
  </si>
  <si>
    <t>DLAŽBA TAIGA HONEY REKT. 30x120</t>
  </si>
  <si>
    <t>DLAŽBA TAIGA HONEY 30x60</t>
  </si>
  <si>
    <t>DLAŽBA TAIGA HONEY 15,5x62</t>
  </si>
  <si>
    <t>DLAŽBA TAIGA BROWN REKT. 30x120</t>
  </si>
  <si>
    <t>DLAŽBA TAIGA BROWN 30x60</t>
  </si>
  <si>
    <t>DLAŽBA TAIGA BROWN 15,5x62</t>
  </si>
  <si>
    <t>SUOMI</t>
  </si>
  <si>
    <t>DLAŽBA SUOMI WHITE REKT. 30x120</t>
  </si>
  <si>
    <t>DLAŽBA SUOMI WHITE REKT. 20x120</t>
  </si>
  <si>
    <t>DLAŽBA SUOMI WHITE 30x60</t>
  </si>
  <si>
    <t>DLAŽBA SUOMI WHITE 15,5x62</t>
  </si>
  <si>
    <t>DLAŽBA SUOMI CREAM REKT. 30x120</t>
  </si>
  <si>
    <t>DLAŽBA SUOMI CREAM REKT. 20x120</t>
  </si>
  <si>
    <t>DLAŽBA SUOMI CREAM 30x60</t>
  </si>
  <si>
    <t>DLAŽBA SUOMI CREAM 15,5x62</t>
  </si>
  <si>
    <t>DLAŽBA SUOMI BROWN REKT. 30x120</t>
  </si>
  <si>
    <t>DLAŽBA SUOMI BROWN 30x60</t>
  </si>
  <si>
    <t>DLAŽBA SUOMI BROWN 15,5x62</t>
  </si>
  <si>
    <t>VARBERG</t>
  </si>
  <si>
    <t>DLAŽBA VARBERG BEIGE 30x60</t>
  </si>
  <si>
    <t>DLAŽBA VARBERG GREY 30x60</t>
  </si>
  <si>
    <t>SIENA-STARGRES</t>
  </si>
  <si>
    <t>DLAŽBA SIENA BEIGE 30x60</t>
  </si>
  <si>
    <t>DLAŽBA SIENA BEIGE 31x62</t>
  </si>
  <si>
    <t>1,54</t>
  </si>
  <si>
    <t>DLAŽBA SIENA BEIGE 15,5x62</t>
  </si>
  <si>
    <t>DLAŽBA SIENA GRIGIA 30x60</t>
  </si>
  <si>
    <t>DLAŽBA SIENA GRIGIA 31x62</t>
  </si>
  <si>
    <t>DLAŽBA SIENA GRIGIA 15,5x62</t>
  </si>
  <si>
    <t>DLAŽBA SIENA MARRONE 30x60</t>
  </si>
  <si>
    <t>DLAŽBA SIENA MARRONE 31x62</t>
  </si>
  <si>
    <t>DLAŽBA SIENA MARRONE 15,5x62</t>
  </si>
  <si>
    <t>DUBLIN</t>
  </si>
  <si>
    <t>DLAŽBA DUBLIN ALMOND REKT. 20x120</t>
  </si>
  <si>
    <t>DLAŽBA DUBLIN ALMOND 15,5x62</t>
  </si>
  <si>
    <t>DLAŽBA DUBLIN BEIGE 15,5x62</t>
  </si>
  <si>
    <t>DLAŽBA DUBLIN BROWN 15,5x62</t>
  </si>
  <si>
    <t>DLAŽBA DUBLIN SOFT GREY 15,5x62</t>
  </si>
  <si>
    <t>OSLO</t>
  </si>
  <si>
    <t>DLAŽBA OSLO GREY 15,5x62</t>
  </si>
  <si>
    <t>DLAŽBA OSLO BEIGE 15,5x62</t>
  </si>
  <si>
    <t>DLAŽBA OSLO BROWN 15,5x62</t>
  </si>
  <si>
    <t>TIMBER</t>
  </si>
  <si>
    <t>TIMBER-STARGRES</t>
  </si>
  <si>
    <t>DLAŽBA TIMBER 15,5x62</t>
  </si>
  <si>
    <t>WOOD MANIA</t>
  </si>
  <si>
    <t>WOODMANIA</t>
  </si>
  <si>
    <t>DLAŽBA WOODMANIA WHITE 30x60</t>
  </si>
  <si>
    <t>DLAŽBA WOODMANIA GREY 30x60</t>
  </si>
  <si>
    <t>DLAŽBA WOODMANIA TAUPE 30x60</t>
  </si>
  <si>
    <t>DLAŽBA WOODMANIA NATURAL 30x60</t>
  </si>
  <si>
    <t>ITALIA</t>
  </si>
  <si>
    <t>DLAŽBA ITALIA PALERMO 31x62</t>
  </si>
  <si>
    <t>DLAŽBA ITALIA ROMA 31x62</t>
  </si>
  <si>
    <t>DLAŽBA ITALIA TORINO 31x62</t>
  </si>
  <si>
    <t>DLAŽBA ITALIA GEMONA 31x62</t>
  </si>
  <si>
    <t>STARK-STARGRES 2.0 CM</t>
  </si>
  <si>
    <t>DLAŽBA STARK GRAPHITE 2.0 cm REKT. 60x60  R11</t>
  </si>
  <si>
    <t>R11</t>
  </si>
  <si>
    <t>20 mm</t>
  </si>
  <si>
    <t>DLAŽBA STARK WHITE 2.0 cm REKT. 60x60  R11</t>
  </si>
  <si>
    <t>DLAŽBA STARK PURE GREY 2.0 cm REKT. 60x60  R11</t>
  </si>
  <si>
    <t>RIVIERA-STARGRES</t>
  </si>
  <si>
    <t>RIVIERA-STARGRES 2.0 CM</t>
  </si>
  <si>
    <t>DLAŽBA RIVIERA ANTRACITE 2.0 cm REKT. 60x60  R11</t>
  </si>
  <si>
    <t>DLAŽBA RIVIERA SILVER 2.0 cm REKT. 60x60  R11</t>
  </si>
  <si>
    <t>DLAŽBA RIVIERA GREY 2.0 cm REKT. 60x60  R11</t>
  </si>
  <si>
    <t>PEACOCK-STARGRES</t>
  </si>
  <si>
    <t>PEACOCK-STARGRES 2.0 CM</t>
  </si>
  <si>
    <t>DLAŽBA PEACOCK SAND 2.0 cm REKT. 60x60</t>
  </si>
  <si>
    <t>DLAŽBA PEACOCK BLUE 2.0 cm REKT. 60x60</t>
  </si>
  <si>
    <t>DLAŽBA PEACOCK COPPER 2.0 cm REKT. 60x60</t>
  </si>
  <si>
    <t>DLAŽBA PEACOCK RUSTY 2.0 cm REKT. 60x60</t>
  </si>
  <si>
    <t>DLAŽBA PEACOCK BLACK 2.0 cm REKT. 60x60</t>
  </si>
  <si>
    <t>SUOMI - STARGRES 2.0 CM</t>
  </si>
  <si>
    <t>SUOMI-STARGRES 2.0 CM</t>
  </si>
  <si>
    <t>DLAŽBA SUOMI BROWN 2.0 cm REKT. 60x60</t>
  </si>
  <si>
    <t>DLAŽBA SUOMI CREAM 2.0 cm REKT. 60x60</t>
  </si>
  <si>
    <t>DLAŽBA SUOMI WHITE 2.0 cm REKT. 60x60</t>
  </si>
  <si>
    <t>DOWNTOWN-STARGRES 2.0 CM</t>
  </si>
  <si>
    <t>DLAŽBA DOWNTOWN ANTRACITE 2.0 cm REKT. 60x60</t>
  </si>
  <si>
    <t>DLAŽBA DOWNTOWN GREY 2.0 cm REKT. 60x60</t>
  </si>
  <si>
    <t>DLAŽBA DOWNTOWN TAUPE 2.0 cm REKT. 60x60</t>
  </si>
  <si>
    <t>DANZING-STARGRES 2.0 CM</t>
  </si>
  <si>
    <t>DLAŽBA DANZIG WHITE 2.0 cm REKT. 60x60 R11</t>
  </si>
  <si>
    <t>DLAŽBA DANZIG NATURAL 2.0 cm REKT. 60x60 R11</t>
  </si>
  <si>
    <t>DLAŽBA DANZIG TAUPE 2.0 cm REKT. 60x60 R11</t>
  </si>
  <si>
    <t>DLAŽBA DANZIG GREY 2.0 cm REKT. 60x60 R11</t>
  </si>
  <si>
    <t>DLAŽBA DANZIG BROWN 2.0 cm REKT. 60x60 R11</t>
  </si>
  <si>
    <t>DLAŽBA DANZIG ANTRACITE 2.0 cm REKT. 60x60 R11</t>
  </si>
  <si>
    <t>SPECTRE - STARGRES 2.0 CM</t>
  </si>
  <si>
    <t>DLAŽBA SPECTRE DARK GREY 2.0 CM REKT. 60x60 R11</t>
  </si>
  <si>
    <t>DLAŽBA SPECTRE GREY 2.0 CM REKT. 60x60 R11</t>
  </si>
  <si>
    <t>BOLIWIA</t>
  </si>
  <si>
    <t>DLAŽBA BOLIWIA MIGDAL 33,3x33,3</t>
  </si>
  <si>
    <t>7,2 mm</t>
  </si>
  <si>
    <t>DLAŽBA BOLIWIA ZOLTA 33,3x33,3</t>
  </si>
  <si>
    <t>SZWECJA</t>
  </si>
  <si>
    <t>DLAŽBA SZWECJA ZOLTA 33,3x33,3</t>
  </si>
  <si>
    <t>HARD ROCKS</t>
  </si>
  <si>
    <t>DLAŽBA HARD ROCKS BEIGE 33.3x33.3  R12</t>
  </si>
  <si>
    <t>PEI 5</t>
  </si>
  <si>
    <t>R12</t>
  </si>
  <si>
    <t>8 mm</t>
  </si>
  <si>
    <t>DLAŽBA HARD ROCKS RED 33.3x33.3  R12</t>
  </si>
  <si>
    <t>ID GRES</t>
  </si>
  <si>
    <t>DRUH</t>
  </si>
  <si>
    <t>NÁZEV SÉRIE</t>
  </si>
  <si>
    <t>NÁZEV POLOŽKY</t>
  </si>
  <si>
    <t>NOVINKA</t>
  </si>
  <si>
    <t>Zvýhodnění zboží</t>
  </si>
  <si>
    <t>Skladem</t>
  </si>
  <si>
    <t>Výroba ukončena</t>
  </si>
  <si>
    <t>Nelze objednat u výrobce</t>
  </si>
  <si>
    <t>Aktualizace ceny od:</t>
  </si>
  <si>
    <t>KALIBRACE</t>
  </si>
  <si>
    <t>MRAZ.</t>
  </si>
  <si>
    <t>OTĚR</t>
  </si>
  <si>
    <t>PROTISKLUZ</t>
  </si>
  <si>
    <t>Rozměr X x Y cm</t>
  </si>
  <si>
    <t>Rozměr Z mm (síla)</t>
  </si>
  <si>
    <t>MJ / BALENÍ</t>
  </si>
  <si>
    <t>MJ</t>
  </si>
  <si>
    <t>VÁHA                 kg / MJ</t>
  </si>
  <si>
    <t>MJ / PALETA</t>
  </si>
  <si>
    <t>CENA RL bez DPH</t>
  </si>
  <si>
    <t>CENA RL s 21% DPH</t>
  </si>
  <si>
    <t>DOPORUČENÁ MOC bez DPH</t>
  </si>
  <si>
    <t>DOPORUČENÁ MOC s 21% DPH</t>
  </si>
  <si>
    <t>Uvedené ceny se týkají zboží v I. Jakosti.</t>
  </si>
  <si>
    <t>Názvy položek označené černě jsou na objednávku a termín dodání cca. 1 týden.</t>
  </si>
  <si>
    <t>Názvy položek označené modře jsou skladem.</t>
  </si>
  <si>
    <t>CENÍK 2022</t>
  </si>
  <si>
    <t>Názvy položek označené oranžově se již přestali vyrábět a jejich dostupnost je na dotázání.</t>
  </si>
  <si>
    <t>Názvy položek označené červeně jsou do vyprodání skladových zásob a nelze je již objednat u výrobce.</t>
  </si>
  <si>
    <t>Platný od:</t>
  </si>
  <si>
    <t>Názvy položek takto podbarvené označují snížení/zvýšení ceny nebo cenové zvýhodnění platné od uvedeného data v kolonce "Aktualizace ceny od:"</t>
  </si>
  <si>
    <t>Aktualizace k:</t>
  </si>
  <si>
    <t>ASG2</t>
  </si>
  <si>
    <t>ASG3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</si>
</sst>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\ [$PLN]"/>
    <numFmt numFmtId="165" formatCode="?0.0&quot;%&quot;"/>
    <numFmt numFmtId="166" formatCode="?0.00&quot;%&quot;"/>
    <numFmt numFmtId="167" formatCode="0?"/>
    <numFmt numFmtId="168" formatCode="yy\-mm"/>
    <numFmt numFmtId="169" formatCode="yy\-mm\-dd"/>
  </numFmts>
  <fonts count="8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indexed="17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2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36"/>
      <name val="Arial"/>
      <family val="2"/>
    </font>
    <font>
      <b/>
      <i/>
      <sz val="10"/>
      <name val="Arial"/>
      <family val="2"/>
    </font>
    <font>
      <b/>
      <sz val="12"/>
      <color indexed="10"/>
      <name val="Arial"/>
      <family val="2"/>
    </font>
    <font>
      <b/>
      <sz val="24"/>
      <name val="Arial"/>
      <family val="2"/>
    </font>
    <font>
      <sz val="9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4"/>
      <color indexed="17"/>
      <name val="Arial"/>
      <family val="2"/>
    </font>
    <font>
      <b/>
      <i/>
      <sz val="14"/>
      <color indexed="12"/>
      <name val="Calibri"/>
      <family val="2"/>
    </font>
    <font>
      <b/>
      <sz val="14"/>
      <color indexed="17"/>
      <name val="Calibri"/>
      <family val="2"/>
    </font>
    <font>
      <b/>
      <sz val="12"/>
      <color indexed="53"/>
      <name val="Arial"/>
      <family val="2"/>
    </font>
    <font>
      <b/>
      <sz val="18"/>
      <color indexed="17"/>
      <name val="Arial"/>
      <family val="2"/>
    </font>
    <font>
      <b/>
      <sz val="16"/>
      <color indexed="17"/>
      <name val="Arial"/>
      <family val="2"/>
    </font>
    <font>
      <b/>
      <sz val="10"/>
      <color indexed="30"/>
      <name val="Arial"/>
      <family val="2"/>
    </font>
    <font>
      <b/>
      <sz val="12"/>
      <color indexed="36"/>
      <name val="Arial"/>
      <family val="2"/>
    </font>
    <font>
      <b/>
      <sz val="12"/>
      <color indexed="17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0"/>
      <color rgb="FF0000FF"/>
      <name val="Arial"/>
      <family val="2"/>
    </font>
    <font>
      <b/>
      <sz val="10"/>
      <color theme="5"/>
      <name val="Arial"/>
      <family val="2"/>
    </font>
    <font>
      <b/>
      <sz val="10"/>
      <color rgb="FFFF0000"/>
      <name val="Arial"/>
      <family val="2"/>
    </font>
    <font>
      <b/>
      <sz val="10"/>
      <color rgb="FF008000"/>
      <name val="Arial"/>
      <family val="2"/>
    </font>
    <font>
      <b/>
      <sz val="12"/>
      <color rgb="FF0000CC"/>
      <name val="Arial"/>
      <family val="2"/>
    </font>
    <font>
      <b/>
      <sz val="12"/>
      <color rgb="FFFF6600"/>
      <name val="Arial"/>
      <family val="2"/>
    </font>
    <font>
      <b/>
      <sz val="18"/>
      <color rgb="FF008000"/>
      <name val="Arial"/>
      <family val="2"/>
    </font>
    <font>
      <b/>
      <sz val="16"/>
      <color rgb="FF008000"/>
      <name val="Arial"/>
      <family val="2"/>
    </font>
    <font>
      <b/>
      <sz val="10"/>
      <color rgb="FF003BC0"/>
      <name val="Arial"/>
      <family val="2"/>
    </font>
    <font>
      <b/>
      <sz val="12"/>
      <color rgb="FFFF0000"/>
      <name val="Arial"/>
      <family val="2"/>
    </font>
    <font>
      <b/>
      <sz val="12"/>
      <color rgb="FF7030A0"/>
      <name val="Arial"/>
      <family val="2"/>
    </font>
    <font>
      <b/>
      <sz val="10"/>
      <color rgb="FFFF6600"/>
      <name val="Arial"/>
      <family val="2"/>
    </font>
    <font>
      <b/>
      <sz val="12"/>
      <color rgb="FF0000FF"/>
      <name val="Arial"/>
      <family val="2"/>
    </font>
    <font>
      <b/>
      <sz val="12"/>
      <color rgb="FF008000"/>
      <name val="Arial"/>
      <family val="2"/>
    </font>
    <font>
      <b/>
      <sz val="14"/>
      <color rgb="FF008000"/>
      <name val="Arial"/>
      <family val="2"/>
    </font>
    <font>
      <b/>
      <sz val="14"/>
      <color rgb="FF008000"/>
      <name val="Calibri"/>
      <family val="2"/>
    </font>
    <font>
      <b/>
      <i/>
      <sz val="14"/>
      <color rgb="FF0000F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ck">
        <color rgb="FF7030A0"/>
      </left>
      <right/>
      <top style="thick">
        <color rgb="FF7030A0"/>
      </top>
      <bottom/>
    </border>
    <border>
      <left/>
      <right/>
      <top style="thick">
        <color rgb="FF7030A0"/>
      </top>
      <bottom/>
    </border>
    <border>
      <left/>
      <right style="thick">
        <color rgb="FF7030A0"/>
      </right>
      <top style="thick">
        <color rgb="FF7030A0"/>
      </top>
      <bottom/>
    </border>
    <border>
      <left style="medium"/>
      <right/>
      <top/>
      <bottom/>
    </border>
    <border>
      <left style="thick">
        <color rgb="FF7030A0"/>
      </left>
      <right/>
      <top/>
      <bottom/>
    </border>
    <border>
      <left/>
      <right style="thick">
        <color rgb="FF7030A0"/>
      </right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thick">
        <color rgb="FF7030A0"/>
      </left>
      <right style="thin"/>
      <top style="thin"/>
      <bottom style="thick">
        <color rgb="FF7030A0"/>
      </bottom>
    </border>
    <border>
      <left style="thin"/>
      <right style="thin"/>
      <top style="thin"/>
      <bottom style="thick">
        <color rgb="FF7030A0"/>
      </bottom>
    </border>
    <border>
      <left style="thin"/>
      <right style="thick">
        <color rgb="FF7030A0"/>
      </right>
      <top style="thin"/>
      <bottom style="thick">
        <color rgb="FF7030A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medium">
        <color rgb="FF008000"/>
      </top>
      <bottom/>
    </border>
    <border>
      <left/>
      <right/>
      <top style="medium">
        <color rgb="FF008000"/>
      </top>
      <bottom/>
    </border>
    <border>
      <left/>
      <right style="medium">
        <color rgb="FF008000"/>
      </right>
      <top style="medium">
        <color rgb="FF008000"/>
      </top>
      <bottom/>
    </border>
    <border>
      <left/>
      <right style="medium">
        <color rgb="FF008000"/>
      </right>
      <top/>
      <bottom style="thin"/>
    </border>
    <border>
      <left style="medium"/>
      <right style="thin"/>
      <top style="thin"/>
      <bottom style="thin"/>
    </border>
    <border>
      <left style="medium">
        <color rgb="FF0000FF"/>
      </left>
      <right/>
      <top style="thin"/>
      <bottom style="medium">
        <color rgb="FF0000FF"/>
      </bottom>
    </border>
    <border>
      <left/>
      <right/>
      <top style="thin"/>
      <bottom style="medium">
        <color rgb="FF0000FF"/>
      </bottom>
    </border>
    <border>
      <left/>
      <right style="medium">
        <color rgb="FF0000FF"/>
      </right>
      <top style="thin"/>
      <bottom style="medium">
        <color rgb="FF0000FF"/>
      </bottom>
    </border>
    <border>
      <left style="medium">
        <color rgb="FF008000"/>
      </left>
      <right/>
      <top style="thin"/>
      <bottom style="medium">
        <color rgb="FF008000"/>
      </bottom>
    </border>
    <border>
      <left/>
      <right/>
      <top style="thin"/>
      <bottom style="medium">
        <color rgb="FF008000"/>
      </bottom>
    </border>
    <border>
      <left/>
      <right style="medium">
        <color rgb="FF008000"/>
      </right>
      <top style="thin"/>
      <bottom style="medium">
        <color rgb="FF008000"/>
      </bottom>
    </border>
    <border>
      <left style="thin"/>
      <right style="thin"/>
      <top style="thin"/>
      <bottom/>
    </border>
    <border>
      <left style="medium"/>
      <right/>
      <top/>
      <bottom style="thin"/>
    </border>
    <border>
      <left style="medium">
        <color rgb="FF0000FF"/>
      </left>
      <right style="thin"/>
      <top style="medium">
        <color rgb="FF0000FF"/>
      </top>
      <bottom style="thin"/>
    </border>
    <border>
      <left style="medium">
        <color rgb="FF0000FF"/>
      </left>
      <right style="thin"/>
      <top style="thin"/>
      <bottom style="thin"/>
    </border>
    <border>
      <left style="thin"/>
      <right style="thin"/>
      <top style="medium">
        <color rgb="FF0000FF"/>
      </top>
      <bottom style="thin"/>
    </border>
    <border>
      <left style="thin"/>
      <right style="medium">
        <color rgb="FF0000FF"/>
      </right>
      <top style="medium">
        <color rgb="FF0000FF"/>
      </top>
      <bottom style="thin"/>
    </border>
    <border>
      <left style="thin"/>
      <right style="medium">
        <color rgb="FF0000FF"/>
      </right>
      <top style="thin"/>
      <bottom style="thin"/>
    </border>
    <border>
      <left style="medium">
        <color rgb="FF008000"/>
      </left>
      <right style="thin"/>
      <top style="medium">
        <color rgb="FF008000"/>
      </top>
      <bottom style="thin"/>
    </border>
    <border>
      <left style="medium">
        <color rgb="FF008000"/>
      </left>
      <right style="thin"/>
      <top style="thin"/>
      <bottom style="thin"/>
    </border>
    <border>
      <left style="thin"/>
      <right style="thin"/>
      <top style="medium">
        <color rgb="FF008000"/>
      </top>
      <bottom style="thin"/>
    </border>
    <border>
      <left/>
      <right style="thin"/>
      <top style="medium">
        <color rgb="FF008000"/>
      </top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4">
    <xf numFmtId="164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53" fillId="0" borderId="0" applyFont="0" applyFill="0" applyBorder="0" applyAlignment="0" applyProtection="0"/>
    <xf numFmtId="41" fontId="53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2" applyNumberFormat="0" applyAlignment="0" applyProtection="0"/>
    <xf numFmtId="44" fontId="53" fillId="0" borderId="0" applyFont="0" applyFill="0" applyBorder="0" applyAlignment="0" applyProtection="0"/>
    <xf numFmtId="42" fontId="53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0" applyNumberFormat="0" applyBorder="0" applyAlignment="0" applyProtection="0"/>
    <xf numFmtId="164" fontId="0" fillId="0" borderId="0">
      <alignment/>
      <protection/>
    </xf>
    <xf numFmtId="0" fontId="62" fillId="0" borderId="0" applyNumberFormat="0" applyFill="0" applyBorder="0" applyAlignment="0" applyProtection="0"/>
    <xf numFmtId="0" fontId="53" fillId="22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</cellStyleXfs>
  <cellXfs count="218">
    <xf numFmtId="164" fontId="0" fillId="0" borderId="0" xfId="0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textRotation="90" wrapText="1"/>
    </xf>
    <xf numFmtId="0" fontId="4" fillId="33" borderId="10" xfId="0" applyNumberFormat="1" applyFont="1" applyFill="1" applyBorder="1" applyAlignment="1">
      <alignment horizontal="left" vertical="center" wrapText="1" indent="1"/>
    </xf>
    <xf numFmtId="0" fontId="5" fillId="33" borderId="10" xfId="0" applyNumberFormat="1" applyFont="1" applyFill="1" applyBorder="1" applyAlignment="1">
      <alignment horizontal="center" vertical="center" textRotation="90" wrapText="1"/>
    </xf>
    <xf numFmtId="0" fontId="6" fillId="33" borderId="10" xfId="0" applyNumberFormat="1" applyFont="1" applyFill="1" applyBorder="1" applyAlignment="1">
      <alignment horizontal="center" vertical="center" textRotation="90" wrapText="1"/>
    </xf>
    <xf numFmtId="0" fontId="72" fillId="33" borderId="10" xfId="0" applyNumberFormat="1" applyFont="1" applyFill="1" applyBorder="1" applyAlignment="1">
      <alignment horizontal="center" vertical="center" textRotation="90" wrapText="1"/>
    </xf>
    <xf numFmtId="0" fontId="73" fillId="33" borderId="10" xfId="0" applyNumberFormat="1" applyFont="1" applyFill="1" applyBorder="1" applyAlignment="1">
      <alignment horizontal="center" vertical="center" textRotation="90" wrapText="1"/>
    </xf>
    <xf numFmtId="0" fontId="74" fillId="33" borderId="10" xfId="0" applyNumberFormat="1" applyFont="1" applyFill="1" applyBorder="1" applyAlignment="1">
      <alignment horizontal="center" vertical="center" textRotation="90" wrapText="1"/>
    </xf>
    <xf numFmtId="0" fontId="75" fillId="33" borderId="10" xfId="0" applyNumberFormat="1" applyFont="1" applyFill="1" applyBorder="1" applyAlignment="1">
      <alignment horizontal="center" vertical="center" textRotation="90" wrapText="1"/>
    </xf>
    <xf numFmtId="0" fontId="8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0" fillId="34" borderId="14" xfId="46" applyNumberFormat="1" applyFill="1" applyBorder="1" applyProtection="1">
      <alignment/>
      <protection hidden="1"/>
    </xf>
    <xf numFmtId="0" fontId="2" fillId="34" borderId="14" xfId="46" applyNumberFormat="1" applyFont="1" applyFill="1" applyBorder="1" applyAlignment="1" applyProtection="1">
      <alignment vertical="center" wrapText="1"/>
      <protection hidden="1"/>
    </xf>
    <xf numFmtId="0" fontId="0" fillId="35" borderId="0" xfId="46" applyNumberFormat="1" applyFill="1">
      <alignment/>
      <protection/>
    </xf>
    <xf numFmtId="2" fontId="0" fillId="35" borderId="0" xfId="46" applyNumberFormat="1" applyFill="1" applyAlignment="1">
      <alignment horizontal="right" indent="1"/>
      <protection/>
    </xf>
    <xf numFmtId="0" fontId="0" fillId="35" borderId="0" xfId="46" applyNumberFormat="1" applyFill="1" applyAlignment="1">
      <alignment horizontal="center" vertical="center"/>
      <protection/>
    </xf>
    <xf numFmtId="0" fontId="2" fillId="35" borderId="0" xfId="46" applyNumberFormat="1" applyFont="1" applyFill="1" applyAlignment="1" applyProtection="1">
      <alignment horizontal="center" vertical="center" wrapText="1"/>
      <protection hidden="1"/>
    </xf>
    <xf numFmtId="0" fontId="2" fillId="35" borderId="0" xfId="46" applyNumberFormat="1" applyFont="1" applyFill="1" applyAlignment="1" applyProtection="1">
      <alignment horizontal="center" vertical="center" textRotation="90" wrapText="1"/>
      <protection hidden="1"/>
    </xf>
    <xf numFmtId="0" fontId="6" fillId="35" borderId="0" xfId="46" applyNumberFormat="1" applyFont="1" applyFill="1" applyAlignment="1" applyProtection="1">
      <alignment horizontal="center" vertical="center" textRotation="90" wrapText="1"/>
      <protection hidden="1"/>
    </xf>
    <xf numFmtId="0" fontId="2" fillId="35" borderId="15" xfId="46" applyNumberFormat="1" applyFont="1" applyFill="1" applyBorder="1" applyAlignment="1" applyProtection="1">
      <alignment horizontal="center" vertical="center" wrapText="1"/>
      <protection hidden="1"/>
    </xf>
    <xf numFmtId="2" fontId="2" fillId="35" borderId="0" xfId="46" applyNumberFormat="1" applyFont="1" applyFill="1" applyAlignment="1" applyProtection="1">
      <alignment horizontal="center" vertical="center" wrapText="1"/>
      <protection hidden="1"/>
    </xf>
    <xf numFmtId="2" fontId="9" fillId="35" borderId="0" xfId="46" applyNumberFormat="1" applyFont="1" applyFill="1" applyAlignment="1" applyProtection="1">
      <alignment horizontal="center" vertical="center" wrapText="1"/>
      <protection hidden="1"/>
    </xf>
    <xf numFmtId="0" fontId="0" fillId="35" borderId="0" xfId="46" applyNumberFormat="1" applyFill="1" applyProtection="1">
      <alignment/>
      <protection hidden="1"/>
    </xf>
    <xf numFmtId="0" fontId="2" fillId="35" borderId="0" xfId="46" applyNumberFormat="1" applyFont="1" applyFill="1" applyAlignment="1" applyProtection="1">
      <alignment vertical="center" wrapText="1"/>
      <protection hidden="1"/>
    </xf>
    <xf numFmtId="0" fontId="7" fillId="35" borderId="0" xfId="46" applyNumberFormat="1" applyFont="1" applyFill="1" applyAlignment="1" applyProtection="1">
      <alignment horizontal="center" vertical="center" wrapText="1"/>
      <protection hidden="1"/>
    </xf>
    <xf numFmtId="0" fontId="2" fillId="34" borderId="0" xfId="46" applyNumberFormat="1" applyFont="1" applyFill="1" applyAlignment="1" applyProtection="1">
      <alignment vertical="center" wrapText="1"/>
      <protection hidden="1"/>
    </xf>
    <xf numFmtId="0" fontId="0" fillId="35" borderId="0" xfId="46" applyNumberFormat="1" applyFill="1" applyAlignment="1">
      <alignment horizontal="center" vertical="center" wrapText="1"/>
      <protection/>
    </xf>
    <xf numFmtId="0" fontId="13" fillId="35" borderId="0" xfId="46" applyNumberFormat="1" applyFont="1" applyFill="1" applyAlignment="1">
      <alignment vertical="center" wrapText="1"/>
      <protection/>
    </xf>
    <xf numFmtId="0" fontId="14" fillId="35" borderId="0" xfId="46" applyNumberFormat="1" applyFont="1" applyFill="1" applyAlignment="1">
      <alignment vertical="center" wrapText="1"/>
      <protection/>
    </xf>
    <xf numFmtId="0" fontId="3" fillId="35" borderId="0" xfId="46" applyNumberFormat="1" applyFont="1" applyFill="1" applyAlignment="1">
      <alignment vertical="center" wrapText="1"/>
      <protection/>
    </xf>
    <xf numFmtId="0" fontId="3" fillId="35" borderId="15" xfId="46" applyNumberFormat="1" applyFont="1" applyFill="1" applyBorder="1" applyAlignment="1">
      <alignment vertical="center" wrapText="1"/>
      <protection/>
    </xf>
    <xf numFmtId="2" fontId="3" fillId="35" borderId="0" xfId="46" applyNumberFormat="1" applyFont="1" applyFill="1" applyAlignment="1">
      <alignment vertical="center" wrapText="1"/>
      <protection/>
    </xf>
    <xf numFmtId="2" fontId="14" fillId="35" borderId="0" xfId="46" applyNumberFormat="1" applyFont="1" applyFill="1" applyAlignment="1">
      <alignment vertical="center" wrapText="1"/>
      <protection/>
    </xf>
    <xf numFmtId="0" fontId="0" fillId="34" borderId="0" xfId="46" applyNumberFormat="1" applyFill="1">
      <alignment/>
      <protection/>
    </xf>
    <xf numFmtId="0" fontId="8" fillId="35" borderId="0" xfId="46" applyNumberFormat="1" applyFont="1" applyFill="1" applyAlignment="1" applyProtection="1">
      <alignment vertical="center"/>
      <protection hidden="1"/>
    </xf>
    <xf numFmtId="0" fontId="15" fillId="35" borderId="0" xfId="46" applyNumberFormat="1" applyFont="1" applyFill="1" applyAlignment="1">
      <alignment vertical="center" wrapText="1"/>
      <protection/>
    </xf>
    <xf numFmtId="0" fontId="15" fillId="35" borderId="15" xfId="46" applyNumberFormat="1" applyFont="1" applyFill="1" applyBorder="1" applyAlignment="1">
      <alignment vertical="center" wrapText="1"/>
      <protection/>
    </xf>
    <xf numFmtId="2" fontId="15" fillId="35" borderId="0" xfId="46" applyNumberFormat="1" applyFont="1" applyFill="1" applyAlignment="1">
      <alignment vertical="center" wrapText="1"/>
      <protection/>
    </xf>
    <xf numFmtId="0" fontId="15" fillId="35" borderId="0" xfId="46" applyNumberFormat="1" applyFont="1" applyFill="1" applyAlignment="1">
      <alignment horizontal="center" vertical="center" wrapText="1"/>
      <protection/>
    </xf>
    <xf numFmtId="0" fontId="15" fillId="35" borderId="16" xfId="46" applyNumberFormat="1" applyFont="1" applyFill="1" applyBorder="1" applyAlignment="1">
      <alignment horizontal="center" vertical="center" wrapText="1"/>
      <protection/>
    </xf>
    <xf numFmtId="0" fontId="15" fillId="35" borderId="15" xfId="46" applyNumberFormat="1" applyFont="1" applyFill="1" applyBorder="1" applyAlignment="1">
      <alignment horizontal="center" vertical="center" wrapText="1"/>
      <protection/>
    </xf>
    <xf numFmtId="2" fontId="15" fillId="35" borderId="0" xfId="46" applyNumberFormat="1" applyFont="1" applyFill="1" applyAlignment="1">
      <alignment horizontal="center" vertical="center" wrapText="1"/>
      <protection/>
    </xf>
    <xf numFmtId="0" fontId="76" fillId="35" borderId="0" xfId="46" applyNumberFormat="1" applyFont="1" applyFill="1" applyAlignment="1" applyProtection="1">
      <alignment vertical="center"/>
      <protection hidden="1"/>
    </xf>
    <xf numFmtId="0" fontId="16" fillId="35" borderId="0" xfId="46" applyNumberFormat="1" applyFont="1" applyFill="1" applyAlignment="1" applyProtection="1">
      <alignment vertical="center"/>
      <protection hidden="1"/>
    </xf>
    <xf numFmtId="0" fontId="16" fillId="35" borderId="17" xfId="46" applyNumberFormat="1" applyFont="1" applyFill="1" applyBorder="1" applyAlignment="1" applyProtection="1">
      <alignment vertical="center"/>
      <protection hidden="1"/>
    </xf>
    <xf numFmtId="0" fontId="16" fillId="35" borderId="18" xfId="46" applyNumberFormat="1" applyFont="1" applyFill="1" applyBorder="1" applyAlignment="1" applyProtection="1">
      <alignment vertical="center"/>
      <protection hidden="1"/>
    </xf>
    <xf numFmtId="0" fontId="14" fillId="35" borderId="0" xfId="46" applyNumberFormat="1" applyFont="1" applyFill="1" applyAlignment="1">
      <alignment wrapText="1"/>
      <protection/>
    </xf>
    <xf numFmtId="14" fontId="14" fillId="35" borderId="0" xfId="46" applyNumberFormat="1" applyFont="1" applyFill="1" applyAlignment="1">
      <alignment wrapText="1"/>
      <protection/>
    </xf>
    <xf numFmtId="2" fontId="5" fillId="35" borderId="0" xfId="46" applyNumberFormat="1" applyFont="1" applyFill="1" applyAlignment="1">
      <alignment vertical="center"/>
      <protection/>
    </xf>
    <xf numFmtId="0" fontId="77" fillId="35" borderId="0" xfId="46" applyNumberFormat="1" applyFont="1" applyFill="1" applyAlignment="1" applyProtection="1">
      <alignment vertical="center"/>
      <protection hidden="1"/>
    </xf>
    <xf numFmtId="2" fontId="3" fillId="35" borderId="0" xfId="46" applyNumberFormat="1" applyFont="1" applyFill="1" applyAlignment="1" applyProtection="1">
      <alignment vertical="center"/>
      <protection hidden="1"/>
    </xf>
    <xf numFmtId="0" fontId="18" fillId="35" borderId="0" xfId="46" applyNumberFormat="1" applyFont="1" applyFill="1" applyAlignment="1" applyProtection="1">
      <alignment vertical="center"/>
      <protection hidden="1"/>
    </xf>
    <xf numFmtId="0" fontId="14" fillId="35" borderId="0" xfId="46" applyNumberFormat="1" applyFont="1" applyFill="1" applyProtection="1">
      <alignment/>
      <protection hidden="1"/>
    </xf>
    <xf numFmtId="0" fontId="78" fillId="35" borderId="0" xfId="46" applyNumberFormat="1" applyFont="1" applyFill="1" applyAlignment="1">
      <alignment wrapText="1"/>
      <protection/>
    </xf>
    <xf numFmtId="14" fontId="78" fillId="35" borderId="0" xfId="46" applyNumberFormat="1" applyFont="1" applyFill="1" applyAlignment="1">
      <alignment wrapText="1"/>
      <protection/>
    </xf>
    <xf numFmtId="0" fontId="0" fillId="0" borderId="0" xfId="46" applyNumberFormat="1">
      <alignment/>
      <protection/>
    </xf>
    <xf numFmtId="0" fontId="8" fillId="36" borderId="0" xfId="46" applyNumberFormat="1" applyFont="1" applyFill="1" applyAlignment="1">
      <alignment vertical="center"/>
      <protection/>
    </xf>
    <xf numFmtId="0" fontId="8" fillId="35" borderId="0" xfId="46" applyNumberFormat="1" applyFont="1" applyFill="1" applyAlignment="1">
      <alignment vertical="center"/>
      <protection/>
    </xf>
    <xf numFmtId="2" fontId="79" fillId="35" borderId="0" xfId="46" applyNumberFormat="1" applyFont="1" applyFill="1" applyAlignment="1">
      <alignment vertical="center" wrapText="1"/>
      <protection/>
    </xf>
    <xf numFmtId="0" fontId="80" fillId="35" borderId="0" xfId="46" applyNumberFormat="1" applyFont="1" applyFill="1" applyAlignment="1">
      <alignment horizontal="center" vertical="center" wrapText="1"/>
      <protection/>
    </xf>
    <xf numFmtId="0" fontId="81" fillId="35" borderId="0" xfId="46" applyNumberFormat="1" applyFont="1" applyFill="1" applyAlignment="1">
      <alignment horizontal="center" vertical="center"/>
      <protection/>
    </xf>
    <xf numFmtId="0" fontId="8" fillId="35" borderId="0" xfId="46" applyNumberFormat="1" applyFont="1" applyFill="1" applyAlignment="1">
      <alignment horizontal="left" vertical="center" indent="1"/>
      <protection/>
    </xf>
    <xf numFmtId="0" fontId="78" fillId="35" borderId="0" xfId="46" applyNumberFormat="1" applyFont="1" applyFill="1" applyAlignment="1">
      <alignment vertical="top" wrapText="1"/>
      <protection/>
    </xf>
    <xf numFmtId="0" fontId="78" fillId="35" borderId="18" xfId="46" applyNumberFormat="1" applyFont="1" applyFill="1" applyBorder="1" applyAlignment="1">
      <alignment vertical="top" wrapText="1"/>
      <protection/>
    </xf>
    <xf numFmtId="0" fontId="78" fillId="35" borderId="19" xfId="46" applyNumberFormat="1" applyFont="1" applyFill="1" applyBorder="1" applyAlignment="1">
      <alignment vertical="top" wrapText="1"/>
      <protection/>
    </xf>
    <xf numFmtId="14" fontId="78" fillId="35" borderId="0" xfId="46" applyNumberFormat="1" applyFont="1" applyFill="1" applyAlignment="1">
      <alignment vertical="top" wrapText="1"/>
      <protection/>
    </xf>
    <xf numFmtId="14" fontId="78" fillId="35" borderId="15" xfId="46" applyNumberFormat="1" applyFont="1" applyFill="1" applyBorder="1" applyAlignment="1">
      <alignment vertical="top" wrapText="1"/>
      <protection/>
    </xf>
    <xf numFmtId="2" fontId="19" fillId="35" borderId="0" xfId="46" applyNumberFormat="1" applyFont="1" applyFill="1" applyAlignment="1" applyProtection="1">
      <alignment vertical="center"/>
      <protection hidden="1"/>
    </xf>
    <xf numFmtId="0" fontId="18" fillId="35" borderId="0" xfId="46" applyNumberFormat="1" applyFont="1" applyFill="1" applyAlignment="1" applyProtection="1">
      <alignment horizontal="left" vertical="center" indent="1"/>
      <protection hidden="1"/>
    </xf>
    <xf numFmtId="0" fontId="82" fillId="35" borderId="20" xfId="46" applyNumberFormat="1" applyFont="1" applyFill="1" applyBorder="1" applyAlignment="1" applyProtection="1">
      <alignment horizontal="center" vertical="center"/>
      <protection hidden="1"/>
    </xf>
    <xf numFmtId="0" fontId="82" fillId="35" borderId="21" xfId="46" applyNumberFormat="1" applyFont="1" applyFill="1" applyBorder="1" applyAlignment="1" applyProtection="1">
      <alignment horizontal="center" vertical="center"/>
      <protection hidden="1"/>
    </xf>
    <xf numFmtId="0" fontId="82" fillId="35" borderId="22" xfId="46" applyNumberFormat="1" applyFont="1" applyFill="1" applyBorder="1" applyAlignment="1" applyProtection="1">
      <alignment horizontal="center" vertical="center"/>
      <protection hidden="1"/>
    </xf>
    <xf numFmtId="0" fontId="78" fillId="35" borderId="23" xfId="46" applyNumberFormat="1" applyFont="1" applyFill="1" applyBorder="1" applyAlignment="1">
      <alignment vertical="top" wrapText="1"/>
      <protection/>
    </xf>
    <xf numFmtId="0" fontId="82" fillId="35" borderId="24" xfId="46" applyNumberFormat="1" applyFont="1" applyFill="1" applyBorder="1" applyAlignment="1" applyProtection="1">
      <alignment horizontal="center" vertical="center"/>
      <protection hidden="1"/>
    </xf>
    <xf numFmtId="167" fontId="82" fillId="35" borderId="0" xfId="46" applyNumberFormat="1" applyFont="1" applyFill="1" applyAlignment="1" applyProtection="1">
      <alignment horizontal="center" vertical="center"/>
      <protection hidden="1"/>
    </xf>
    <xf numFmtId="0" fontId="82" fillId="35" borderId="25" xfId="46" applyNumberFormat="1" applyFont="1" applyFill="1" applyBorder="1" applyAlignment="1" applyProtection="1">
      <alignment horizontal="center" vertical="center"/>
      <protection hidden="1"/>
    </xf>
    <xf numFmtId="2" fontId="12" fillId="35" borderId="0" xfId="46" applyNumberFormat="1" applyFont="1" applyFill="1" applyAlignment="1" applyProtection="1">
      <alignment horizontal="center" vertical="center"/>
      <protection hidden="1"/>
    </xf>
    <xf numFmtId="0" fontId="18" fillId="35" borderId="0" xfId="46" applyNumberFormat="1" applyFont="1" applyFill="1" applyAlignment="1">
      <alignment horizontal="left" vertical="center"/>
      <protection/>
    </xf>
    <xf numFmtId="0" fontId="18" fillId="35" borderId="24" xfId="46" applyNumberFormat="1" applyFont="1" applyFill="1" applyBorder="1" applyAlignment="1">
      <alignment horizontal="left" vertical="center"/>
      <protection/>
    </xf>
    <xf numFmtId="0" fontId="18" fillId="35" borderId="22" xfId="46" applyNumberFormat="1" applyFont="1" applyFill="1" applyBorder="1" applyAlignment="1">
      <alignment horizontal="left" vertical="center"/>
      <protection/>
    </xf>
    <xf numFmtId="0" fontId="78" fillId="35" borderId="26" xfId="46" applyNumberFormat="1" applyFont="1" applyFill="1" applyBorder="1" applyAlignment="1">
      <alignment vertical="center" wrapText="1"/>
      <protection/>
    </xf>
    <xf numFmtId="14" fontId="78" fillId="35" borderId="26" xfId="46" applyNumberFormat="1" applyFont="1" applyFill="1" applyBorder="1" applyAlignment="1">
      <alignment vertical="center" wrapText="1"/>
      <protection/>
    </xf>
    <xf numFmtId="14" fontId="78" fillId="35" borderId="27" xfId="46" applyNumberFormat="1" applyFont="1" applyFill="1" applyBorder="1" applyAlignment="1">
      <alignment vertical="center" wrapText="1"/>
      <protection/>
    </xf>
    <xf numFmtId="2" fontId="0" fillId="35" borderId="0" xfId="46" applyNumberFormat="1" applyFill="1">
      <alignment/>
      <protection/>
    </xf>
    <xf numFmtId="0" fontId="6" fillId="33" borderId="11" xfId="0" applyNumberFormat="1" applyFont="1" applyFill="1" applyBorder="1" applyAlignment="1">
      <alignment horizontal="center" vertical="center" textRotation="90" wrapText="1"/>
    </xf>
    <xf numFmtId="0" fontId="72" fillId="33" borderId="28" xfId="0" applyNumberFormat="1" applyFont="1" applyFill="1" applyBorder="1" applyAlignment="1">
      <alignment horizontal="center" vertical="center" textRotation="90" wrapText="1"/>
    </xf>
    <xf numFmtId="0" fontId="73" fillId="33" borderId="29" xfId="0" applyNumberFormat="1" applyFont="1" applyFill="1" applyBorder="1" applyAlignment="1">
      <alignment horizontal="center" vertical="center" textRotation="90" wrapText="1"/>
    </xf>
    <xf numFmtId="0" fontId="74" fillId="33" borderId="29" xfId="0" applyNumberFormat="1" applyFont="1" applyFill="1" applyBorder="1" applyAlignment="1">
      <alignment horizontal="center" vertical="center" textRotation="90" wrapText="1"/>
    </xf>
    <xf numFmtId="0" fontId="75" fillId="33" borderId="30" xfId="0" applyNumberFormat="1" applyFont="1" applyFill="1" applyBorder="1" applyAlignment="1">
      <alignment horizontal="center" vertical="center" textRotation="90" wrapText="1"/>
    </xf>
    <xf numFmtId="0" fontId="6" fillId="33" borderId="13" xfId="0" applyNumberFormat="1" applyFont="1" applyFill="1" applyBorder="1" applyAlignment="1">
      <alignment horizontal="center" vertical="center" textRotation="90" wrapText="1"/>
    </xf>
    <xf numFmtId="0" fontId="0" fillId="34" borderId="0" xfId="46" applyNumberFormat="1" applyFill="1" applyProtection="1">
      <alignment/>
      <protection hidden="1"/>
    </xf>
    <xf numFmtId="0" fontId="2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center" vertical="center" textRotation="90" wrapText="1"/>
    </xf>
    <xf numFmtId="0" fontId="12" fillId="33" borderId="32" xfId="0" applyNumberFormat="1" applyFont="1" applyFill="1" applyBorder="1" applyAlignment="1">
      <alignment horizontal="left" vertical="center" wrapText="1" indent="1"/>
    </xf>
    <xf numFmtId="0" fontId="12" fillId="33" borderId="32" xfId="0" applyNumberFormat="1" applyFont="1" applyFill="1" applyBorder="1" applyAlignment="1">
      <alignment vertical="center" wrapText="1"/>
    </xf>
    <xf numFmtId="0" fontId="6" fillId="33" borderId="32" xfId="0" applyNumberFormat="1" applyFont="1" applyFill="1" applyBorder="1" applyAlignment="1">
      <alignment horizontal="center" vertical="center" textRotation="90" wrapText="1"/>
    </xf>
    <xf numFmtId="168" fontId="6" fillId="33" borderId="32" xfId="0" applyNumberFormat="1" applyFont="1" applyFill="1" applyBorder="1" applyAlignment="1">
      <alignment horizontal="center" vertical="center" textRotation="90" wrapText="1"/>
    </xf>
    <xf numFmtId="169" fontId="6" fillId="33" borderId="32" xfId="0" applyNumberFormat="1" applyFont="1" applyFill="1" applyBorder="1" applyAlignment="1">
      <alignment horizontal="center" vertical="center" textRotation="90" wrapText="1"/>
    </xf>
    <xf numFmtId="0" fontId="20" fillId="33" borderId="32" xfId="0" applyNumberFormat="1" applyFont="1" applyFill="1" applyBorder="1" applyAlignment="1">
      <alignment horizontal="center" vertical="center"/>
    </xf>
    <xf numFmtId="0" fontId="2" fillId="33" borderId="32" xfId="0" applyNumberFormat="1" applyFont="1" applyFill="1" applyBorder="1" applyAlignment="1">
      <alignment horizontal="center" vertical="center" wrapText="1"/>
    </xf>
    <xf numFmtId="0" fontId="2" fillId="33" borderId="32" xfId="0" applyNumberFormat="1" applyFont="1" applyFill="1" applyBorder="1" applyAlignment="1">
      <alignment horizontal="left" vertical="center" wrapText="1"/>
    </xf>
    <xf numFmtId="0" fontId="2" fillId="33" borderId="33" xfId="0" applyNumberFormat="1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 vertical="center" wrapText="1"/>
    </xf>
    <xf numFmtId="1" fontId="2" fillId="33" borderId="35" xfId="0" applyNumberFormat="1" applyFont="1" applyFill="1" applyBorder="1" applyAlignment="1">
      <alignment horizontal="center" vertical="center" wrapText="1"/>
    </xf>
    <xf numFmtId="2" fontId="21" fillId="0" borderId="36" xfId="46" applyNumberFormat="1" applyFont="1" applyBorder="1" applyAlignment="1" applyProtection="1">
      <alignment horizontal="right" vertical="center" wrapText="1" indent="2"/>
      <protection hidden="1"/>
    </xf>
    <xf numFmtId="1" fontId="11" fillId="0" borderId="36" xfId="46" applyNumberFormat="1" applyFont="1" applyBorder="1" applyAlignment="1" applyProtection="1">
      <alignment horizontal="right" vertical="center" wrapText="1" indent="2"/>
      <protection hidden="1"/>
    </xf>
    <xf numFmtId="0" fontId="0" fillId="34" borderId="0" xfId="46" applyNumberFormat="1" applyFill="1" applyAlignment="1" applyProtection="1">
      <alignment horizontal="right" vertical="center" indent="2"/>
      <protection hidden="1"/>
    </xf>
    <xf numFmtId="2" fontId="8" fillId="0" borderId="36" xfId="46" applyNumberFormat="1" applyFont="1" applyBorder="1" applyAlignment="1" applyProtection="1">
      <alignment horizontal="right" vertical="center" indent="2"/>
      <protection hidden="1"/>
    </xf>
    <xf numFmtId="10" fontId="8" fillId="0" borderId="36" xfId="49" applyNumberFormat="1" applyFont="1" applyFill="1" applyBorder="1" applyAlignment="1" applyProtection="1">
      <alignment horizontal="right" vertical="center" indent="2"/>
      <protection hidden="1"/>
    </xf>
    <xf numFmtId="2" fontId="22" fillId="0" borderId="31" xfId="46" applyNumberFormat="1" applyFont="1" applyBorder="1" applyAlignment="1" applyProtection="1">
      <alignment horizontal="right" vertical="center" indent="1"/>
      <protection hidden="1"/>
    </xf>
    <xf numFmtId="0" fontId="0" fillId="0" borderId="35" xfId="46" applyNumberFormat="1" applyBorder="1" applyAlignment="1" applyProtection="1">
      <alignment horizontal="center" vertical="center"/>
      <protection hidden="1"/>
    </xf>
    <xf numFmtId="2" fontId="22" fillId="0" borderId="35" xfId="46" applyNumberFormat="1" applyFont="1" applyBorder="1" applyAlignment="1" applyProtection="1">
      <alignment horizontal="right" vertical="center" indent="1"/>
      <protection hidden="1"/>
    </xf>
    <xf numFmtId="0" fontId="0" fillId="0" borderId="31" xfId="46" applyNumberFormat="1" applyBorder="1" applyAlignment="1" applyProtection="1">
      <alignment horizontal="center" vertical="center"/>
      <protection hidden="1"/>
    </xf>
    <xf numFmtId="0" fontId="0" fillId="0" borderId="35" xfId="0" applyNumberFormat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 vertical="center"/>
    </xf>
    <xf numFmtId="0" fontId="22" fillId="35" borderId="37" xfId="0" applyNumberFormat="1" applyFont="1" applyFill="1" applyBorder="1" applyAlignment="1">
      <alignment horizontal="left" vertical="center" indent="1"/>
    </xf>
    <xf numFmtId="0" fontId="0" fillId="0" borderId="37" xfId="0" applyNumberFormat="1" applyFont="1" applyBorder="1" applyAlignment="1">
      <alignment horizontal="center" vertical="center"/>
    </xf>
    <xf numFmtId="168" fontId="72" fillId="0" borderId="37" xfId="0" applyNumberFormat="1" applyFont="1" applyBorder="1" applyAlignment="1">
      <alignment horizontal="center" vertical="center"/>
    </xf>
    <xf numFmtId="168" fontId="83" fillId="0" borderId="37" xfId="0" applyNumberFormat="1" applyFont="1" applyBorder="1" applyAlignment="1">
      <alignment horizontal="center" vertical="center"/>
    </xf>
    <xf numFmtId="168" fontId="74" fillId="0" borderId="37" xfId="0" applyNumberFormat="1" applyFont="1" applyBorder="1" applyAlignment="1">
      <alignment horizontal="center" vertical="center"/>
    </xf>
    <xf numFmtId="169" fontId="75" fillId="0" borderId="37" xfId="0" applyNumberFormat="1" applyFont="1" applyBorder="1" applyAlignment="1">
      <alignment horizontal="center" vertical="center"/>
    </xf>
    <xf numFmtId="0" fontId="0" fillId="0" borderId="35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22" fillId="0" borderId="35" xfId="0" applyNumberFormat="1" applyFont="1" applyBorder="1" applyAlignment="1">
      <alignment horizontal="center" vertical="center"/>
    </xf>
    <xf numFmtId="0" fontId="22" fillId="0" borderId="26" xfId="0" applyNumberFormat="1" applyFont="1" applyBorder="1" applyAlignment="1">
      <alignment horizontal="right" vertical="center" indent="1"/>
    </xf>
    <xf numFmtId="0" fontId="22" fillId="0" borderId="38" xfId="0" applyNumberFormat="1" applyFont="1" applyBorder="1" applyAlignment="1">
      <alignment horizontal="center" vertical="center"/>
    </xf>
    <xf numFmtId="2" fontId="22" fillId="0" borderId="34" xfId="0" applyNumberFormat="1" applyFont="1" applyBorder="1" applyAlignment="1">
      <alignment horizontal="right" vertical="center" indent="2"/>
    </xf>
    <xf numFmtId="1" fontId="8" fillId="0" borderId="35" xfId="0" applyNumberFormat="1" applyFont="1" applyBorder="1" applyAlignment="1">
      <alignment horizontal="right" vertical="center" indent="2"/>
    </xf>
    <xf numFmtId="0" fontId="8" fillId="33" borderId="32" xfId="0" applyNumberFormat="1" applyFont="1" applyFill="1" applyBorder="1" applyAlignment="1">
      <alignment horizontal="left" vertical="center" wrapText="1" indent="1"/>
    </xf>
    <xf numFmtId="2" fontId="2" fillId="33" borderId="39" xfId="0" applyNumberFormat="1" applyFont="1" applyFill="1" applyBorder="1" applyAlignment="1">
      <alignment horizontal="center" vertical="center" wrapText="1"/>
    </xf>
    <xf numFmtId="1" fontId="2" fillId="33" borderId="36" xfId="0" applyNumberFormat="1" applyFont="1" applyFill="1" applyBorder="1" applyAlignment="1">
      <alignment horizontal="center" vertical="center" wrapText="1"/>
    </xf>
    <xf numFmtId="2" fontId="0" fillId="0" borderId="0" xfId="46" applyNumberFormat="1">
      <alignment/>
      <protection/>
    </xf>
    <xf numFmtId="2" fontId="0" fillId="0" borderId="0" xfId="46" applyNumberFormat="1" applyAlignment="1">
      <alignment horizontal="right" indent="1"/>
      <protection/>
    </xf>
    <xf numFmtId="0" fontId="0" fillId="0" borderId="0" xfId="46" applyNumberFormat="1" applyAlignment="1">
      <alignment horizontal="center" vertical="center"/>
      <protection/>
    </xf>
    <xf numFmtId="166" fontId="84" fillId="0" borderId="36" xfId="46" applyNumberFormat="1" applyFont="1" applyBorder="1" applyAlignment="1" applyProtection="1">
      <alignment horizontal="right" vertical="center" indent="2"/>
      <protection hidden="1"/>
    </xf>
    <xf numFmtId="2" fontId="85" fillId="0" borderId="37" xfId="46" applyNumberFormat="1" applyFont="1" applyBorder="1" applyAlignment="1" applyProtection="1">
      <alignment horizontal="left" vertical="center" indent="1"/>
      <protection hidden="1"/>
    </xf>
    <xf numFmtId="2" fontId="85" fillId="0" borderId="26" xfId="46" applyNumberFormat="1" applyFont="1" applyBorder="1" applyAlignment="1" applyProtection="1">
      <alignment horizontal="left" vertical="center" indent="1"/>
      <protection hidden="1"/>
    </xf>
    <xf numFmtId="2" fontId="85" fillId="0" borderId="39" xfId="46" applyNumberFormat="1" applyFont="1" applyBorder="1" applyAlignment="1" applyProtection="1">
      <alignment horizontal="left" vertical="center" indent="1"/>
      <protection hidden="1"/>
    </xf>
    <xf numFmtId="166" fontId="5" fillId="35" borderId="37" xfId="46" applyNumberFormat="1" applyFont="1" applyFill="1" applyBorder="1" applyAlignment="1" applyProtection="1">
      <alignment horizontal="center" vertical="center"/>
      <protection hidden="1"/>
    </xf>
    <xf numFmtId="166" fontId="5" fillId="35" borderId="26" xfId="46" applyNumberFormat="1" applyFont="1" applyFill="1" applyBorder="1" applyAlignment="1" applyProtection="1">
      <alignment horizontal="center" vertical="center"/>
      <protection hidden="1"/>
    </xf>
    <xf numFmtId="166" fontId="5" fillId="35" borderId="39" xfId="46" applyNumberFormat="1" applyFont="1" applyFill="1" applyBorder="1" applyAlignment="1" applyProtection="1">
      <alignment horizontal="center" vertical="center"/>
      <protection hidden="1"/>
    </xf>
    <xf numFmtId="0" fontId="79" fillId="35" borderId="40" xfId="46" applyNumberFormat="1" applyFont="1" applyFill="1" applyBorder="1" applyAlignment="1">
      <alignment horizontal="right" vertical="top" wrapText="1"/>
      <protection/>
    </xf>
    <xf numFmtId="0" fontId="79" fillId="35" borderId="10" xfId="46" applyNumberFormat="1" applyFont="1" applyFill="1" applyBorder="1" applyAlignment="1">
      <alignment horizontal="right" vertical="top" wrapText="1"/>
      <protection/>
    </xf>
    <xf numFmtId="14" fontId="79" fillId="35" borderId="10" xfId="46" applyNumberFormat="1" applyFont="1" applyFill="1" applyBorder="1" applyAlignment="1">
      <alignment horizontal="right" vertical="top" wrapText="1" indent="3"/>
      <protection/>
    </xf>
    <xf numFmtId="14" fontId="79" fillId="35" borderId="12" xfId="46" applyNumberFormat="1" applyFont="1" applyFill="1" applyBorder="1" applyAlignment="1">
      <alignment horizontal="right" vertical="top" wrapText="1" indent="3"/>
      <protection/>
    </xf>
    <xf numFmtId="0" fontId="84" fillId="33" borderId="10" xfId="46" applyNumberFormat="1" applyFont="1" applyFill="1" applyBorder="1" applyAlignment="1" applyProtection="1">
      <alignment horizontal="center" vertical="center" wrapText="1"/>
      <protection hidden="1"/>
    </xf>
    <xf numFmtId="0" fontId="86" fillId="33" borderId="11" xfId="46" applyNumberFormat="1" applyFont="1" applyFill="1" applyBorder="1" applyAlignment="1" applyProtection="1">
      <alignment horizontal="center" vertical="center" wrapText="1"/>
      <protection hidden="1"/>
    </xf>
    <xf numFmtId="0" fontId="86" fillId="33" borderId="41" xfId="46" applyNumberFormat="1" applyFont="1" applyFill="1" applyBorder="1" applyAlignment="1" applyProtection="1">
      <alignment horizontal="center" vertical="center" wrapText="1"/>
      <protection hidden="1"/>
    </xf>
    <xf numFmtId="0" fontId="86" fillId="33" borderId="13" xfId="46" applyNumberFormat="1" applyFont="1" applyFill="1" applyBorder="1" applyAlignment="1" applyProtection="1">
      <alignment horizontal="center" vertical="center" wrapText="1"/>
      <protection hidden="1"/>
    </xf>
    <xf numFmtId="0" fontId="12" fillId="33" borderId="11" xfId="46" applyNumberFormat="1" applyFont="1" applyFill="1" applyBorder="1" applyAlignment="1" applyProtection="1">
      <alignment horizontal="center" vertical="center" wrapText="1"/>
      <protection hidden="1"/>
    </xf>
    <xf numFmtId="0" fontId="12" fillId="33" borderId="41" xfId="46" applyNumberFormat="1" applyFont="1" applyFill="1" applyBorder="1" applyAlignment="1" applyProtection="1">
      <alignment horizontal="center" vertical="center" wrapText="1"/>
      <protection hidden="1"/>
    </xf>
    <xf numFmtId="0" fontId="12" fillId="33" borderId="13" xfId="46" applyNumberFormat="1" applyFont="1" applyFill="1" applyBorder="1" applyAlignment="1" applyProtection="1">
      <alignment horizontal="center" vertical="center" wrapText="1"/>
      <protection hidden="1"/>
    </xf>
    <xf numFmtId="0" fontId="7" fillId="33" borderId="10" xfId="46" applyNumberFormat="1" applyFont="1" applyFill="1" applyBorder="1" applyAlignment="1" applyProtection="1">
      <alignment horizontal="center" vertical="center" wrapText="1"/>
      <protection hidden="1"/>
    </xf>
    <xf numFmtId="165" fontId="87" fillId="23" borderId="42" xfId="51" applyNumberFormat="1" applyFont="1" applyBorder="1" applyAlignment="1" applyProtection="1">
      <alignment horizontal="center" vertical="center"/>
      <protection locked="0"/>
    </xf>
    <xf numFmtId="165" fontId="87" fillId="23" borderId="43" xfId="51" applyNumberFormat="1" applyFont="1" applyBorder="1" applyAlignment="1" applyProtection="1">
      <alignment horizontal="center" vertical="center"/>
      <protection locked="0"/>
    </xf>
    <xf numFmtId="165" fontId="87" fillId="23" borderId="44" xfId="51" applyNumberFormat="1" applyFont="1" applyBorder="1" applyAlignment="1" applyProtection="1">
      <alignment horizontal="center" vertical="center"/>
      <protection locked="0"/>
    </xf>
    <xf numFmtId="165" fontId="87" fillId="23" borderId="37" xfId="51" applyNumberFormat="1" applyFont="1" applyBorder="1" applyAlignment="1" applyProtection="1">
      <alignment horizontal="center" vertical="center"/>
      <protection locked="0"/>
    </xf>
    <xf numFmtId="165" fontId="87" fillId="23" borderId="26" xfId="51" applyNumberFormat="1" applyFont="1" applyBorder="1" applyAlignment="1" applyProtection="1">
      <alignment horizontal="center" vertical="center"/>
      <protection locked="0"/>
    </xf>
    <xf numFmtId="165" fontId="87" fillId="23" borderId="45" xfId="51" applyNumberFormat="1" applyFont="1" applyBorder="1" applyAlignment="1" applyProtection="1">
      <alignment horizontal="center" vertical="center"/>
      <protection locked="0"/>
    </xf>
    <xf numFmtId="166" fontId="17" fillId="33" borderId="34" xfId="46" applyNumberFormat="1" applyFont="1" applyFill="1" applyBorder="1" applyAlignment="1" applyProtection="1">
      <alignment horizontal="center" vertical="center"/>
      <protection hidden="1"/>
    </xf>
    <xf numFmtId="166" fontId="17" fillId="33" borderId="35" xfId="46" applyNumberFormat="1" applyFont="1" applyFill="1" applyBorder="1" applyAlignment="1" applyProtection="1">
      <alignment horizontal="center" vertical="center"/>
      <protection hidden="1"/>
    </xf>
    <xf numFmtId="0" fontId="3" fillId="35" borderId="46" xfId="46" applyNumberFormat="1" applyFont="1" applyFill="1" applyBorder="1" applyAlignment="1" applyProtection="1">
      <alignment horizontal="right" vertical="center"/>
      <protection hidden="1"/>
    </xf>
    <xf numFmtId="0" fontId="3" fillId="35" borderId="35" xfId="46" applyNumberFormat="1" applyFont="1" applyFill="1" applyBorder="1" applyAlignment="1" applyProtection="1">
      <alignment horizontal="right" vertical="center"/>
      <protection hidden="1"/>
    </xf>
    <xf numFmtId="14" fontId="3" fillId="35" borderId="35" xfId="46" applyNumberFormat="1" applyFont="1" applyFill="1" applyBorder="1" applyAlignment="1" applyProtection="1">
      <alignment horizontal="right" indent="3"/>
      <protection hidden="1"/>
    </xf>
    <xf numFmtId="14" fontId="3" fillId="35" borderId="38" xfId="46" applyNumberFormat="1" applyFont="1" applyFill="1" applyBorder="1" applyAlignment="1" applyProtection="1">
      <alignment horizontal="right" indent="3"/>
      <protection hidden="1"/>
    </xf>
    <xf numFmtId="0" fontId="72" fillId="0" borderId="47" xfId="46" applyNumberFormat="1" applyFont="1" applyBorder="1" applyAlignment="1">
      <alignment horizontal="center" vertical="center" wrapText="1"/>
      <protection/>
    </xf>
    <xf numFmtId="0" fontId="72" fillId="0" borderId="48" xfId="46" applyNumberFormat="1" applyFont="1" applyBorder="1" applyAlignment="1">
      <alignment horizontal="center" vertical="center" wrapText="1"/>
      <protection/>
    </xf>
    <xf numFmtId="0" fontId="72" fillId="0" borderId="49" xfId="46" applyNumberFormat="1" applyFont="1" applyBorder="1" applyAlignment="1">
      <alignment horizontal="center" vertical="center" wrapText="1"/>
      <protection/>
    </xf>
    <xf numFmtId="0" fontId="81" fillId="0" borderId="50" xfId="46" applyNumberFormat="1" applyFont="1" applyBorder="1" applyAlignment="1">
      <alignment horizontal="center" vertical="center"/>
      <protection/>
    </xf>
    <xf numFmtId="0" fontId="81" fillId="0" borderId="51" xfId="46" applyNumberFormat="1" applyFont="1" applyBorder="1" applyAlignment="1">
      <alignment horizontal="center" vertical="center"/>
      <protection/>
    </xf>
    <xf numFmtId="0" fontId="81" fillId="0" borderId="52" xfId="46" applyNumberFormat="1" applyFont="1" applyBorder="1" applyAlignment="1">
      <alignment horizontal="center" vertical="center"/>
      <protection/>
    </xf>
    <xf numFmtId="0" fontId="8" fillId="33" borderId="53" xfId="46" applyNumberFormat="1" applyFont="1" applyFill="1" applyBorder="1" applyAlignment="1" applyProtection="1">
      <alignment horizontal="center" vertical="center"/>
      <protection hidden="1"/>
    </xf>
    <xf numFmtId="0" fontId="8" fillId="33" borderId="36" xfId="46" applyNumberFormat="1" applyFont="1" applyFill="1" applyBorder="1" applyAlignment="1" applyProtection="1">
      <alignment horizontal="center" vertical="center"/>
      <protection hidden="1"/>
    </xf>
    <xf numFmtId="0" fontId="16" fillId="37" borderId="19" xfId="46" applyNumberFormat="1" applyFont="1" applyFill="1" applyBorder="1" applyAlignment="1" applyProtection="1">
      <alignment horizontal="center" vertical="center"/>
      <protection hidden="1"/>
    </xf>
    <xf numFmtId="0" fontId="16" fillId="37" borderId="17" xfId="46" applyNumberFormat="1" applyFont="1" applyFill="1" applyBorder="1" applyAlignment="1" applyProtection="1">
      <alignment horizontal="center" vertical="center"/>
      <protection hidden="1"/>
    </xf>
    <xf numFmtId="0" fontId="16" fillId="37" borderId="18" xfId="46" applyNumberFormat="1" applyFont="1" applyFill="1" applyBorder="1" applyAlignment="1" applyProtection="1">
      <alignment horizontal="center" vertical="center"/>
      <protection hidden="1"/>
    </xf>
    <xf numFmtId="0" fontId="16" fillId="37" borderId="54" xfId="46" applyNumberFormat="1" applyFont="1" applyFill="1" applyBorder="1" applyAlignment="1" applyProtection="1">
      <alignment horizontal="center" vertical="center"/>
      <protection hidden="1"/>
    </xf>
    <xf numFmtId="0" fontId="16" fillId="37" borderId="26" xfId="46" applyNumberFormat="1" applyFont="1" applyFill="1" applyBorder="1" applyAlignment="1" applyProtection="1">
      <alignment horizontal="center" vertical="center"/>
      <protection hidden="1"/>
    </xf>
    <xf numFmtId="0" fontId="16" fillId="37" borderId="27" xfId="46" applyNumberFormat="1" applyFont="1" applyFill="1" applyBorder="1" applyAlignment="1" applyProtection="1">
      <alignment horizontal="center" vertical="center"/>
      <protection hidden="1"/>
    </xf>
    <xf numFmtId="165" fontId="88" fillId="2" borderId="55" xfId="46" applyNumberFormat="1" applyFont="1" applyFill="1" applyBorder="1" applyAlignment="1" applyProtection="1">
      <alignment horizontal="center" vertical="center"/>
      <protection locked="0"/>
    </xf>
    <xf numFmtId="165" fontId="88" fillId="2" borderId="56" xfId="46" applyNumberFormat="1" applyFont="1" applyFill="1" applyBorder="1" applyAlignment="1" applyProtection="1">
      <alignment horizontal="center" vertical="center"/>
      <protection locked="0"/>
    </xf>
    <xf numFmtId="165" fontId="88" fillId="2" borderId="57" xfId="46" applyNumberFormat="1" applyFont="1" applyFill="1" applyBorder="1" applyAlignment="1" applyProtection="1">
      <alignment horizontal="center" vertical="center"/>
      <protection locked="0"/>
    </xf>
    <xf numFmtId="165" fontId="88" fillId="2" borderId="35" xfId="46" applyNumberFormat="1" applyFont="1" applyFill="1" applyBorder="1" applyAlignment="1" applyProtection="1">
      <alignment horizontal="center" vertical="center"/>
      <protection locked="0"/>
    </xf>
    <xf numFmtId="165" fontId="88" fillId="2" borderId="58" xfId="46" applyNumberFormat="1" applyFont="1" applyFill="1" applyBorder="1" applyAlignment="1" applyProtection="1">
      <alignment horizontal="center" vertical="center"/>
      <protection locked="0"/>
    </xf>
    <xf numFmtId="165" fontId="88" fillId="2" borderId="59" xfId="46" applyNumberFormat="1" applyFont="1" applyFill="1" applyBorder="1" applyAlignment="1" applyProtection="1">
      <alignment horizontal="center" vertical="center"/>
      <protection locked="0"/>
    </xf>
    <xf numFmtId="165" fontId="87" fillId="23" borderId="60" xfId="51" applyNumberFormat="1" applyFont="1" applyBorder="1" applyAlignment="1" applyProtection="1">
      <alignment horizontal="center" vertical="center"/>
      <protection locked="0"/>
    </xf>
    <xf numFmtId="165" fontId="87" fillId="23" borderId="61" xfId="51" applyNumberFormat="1" applyFont="1" applyBorder="1" applyAlignment="1" applyProtection="1">
      <alignment horizontal="center" vertical="center"/>
      <protection locked="0"/>
    </xf>
    <xf numFmtId="165" fontId="87" fillId="23" borderId="62" xfId="51" applyNumberFormat="1" applyFont="1" applyBorder="1" applyAlignment="1" applyProtection="1">
      <alignment horizontal="center" vertical="center"/>
      <protection locked="0"/>
    </xf>
    <xf numFmtId="165" fontId="87" fillId="23" borderId="35" xfId="51" applyNumberFormat="1" applyFont="1" applyBorder="1" applyAlignment="1" applyProtection="1">
      <alignment horizontal="center" vertical="center"/>
      <protection locked="0"/>
    </xf>
    <xf numFmtId="165" fontId="87" fillId="23" borderId="63" xfId="51" applyNumberFormat="1" applyFont="1" applyBorder="1" applyAlignment="1" applyProtection="1">
      <alignment horizontal="center" vertical="center"/>
      <protection locked="0"/>
    </xf>
    <xf numFmtId="165" fontId="87" fillId="23" borderId="39" xfId="51" applyNumberFormat="1" applyFont="1" applyBorder="1" applyAlignment="1" applyProtection="1">
      <alignment horizontal="center" vertical="center"/>
      <protection locked="0"/>
    </xf>
    <xf numFmtId="0" fontId="2" fillId="33" borderId="53" xfId="46" applyNumberFormat="1" applyFont="1" applyFill="1" applyBorder="1" applyAlignment="1" applyProtection="1">
      <alignment horizontal="center" vertical="center" wrapText="1"/>
      <protection hidden="1"/>
    </xf>
    <xf numFmtId="0" fontId="2" fillId="33" borderId="64" xfId="46" applyNumberFormat="1" applyFont="1" applyFill="1" applyBorder="1" applyAlignment="1" applyProtection="1">
      <alignment horizontal="center" vertical="center" wrapText="1"/>
      <protection hidden="1"/>
    </xf>
    <xf numFmtId="0" fontId="2" fillId="33" borderId="36" xfId="46" applyNumberFormat="1" applyFont="1" applyFill="1" applyBorder="1" applyAlignment="1" applyProtection="1">
      <alignment horizontal="center" vertical="center" wrapText="1"/>
      <protection hidden="1"/>
    </xf>
    <xf numFmtId="0" fontId="3" fillId="33" borderId="53" xfId="46" applyNumberFormat="1" applyFont="1" applyFill="1" applyBorder="1" applyAlignment="1" applyProtection="1">
      <alignment horizontal="center" vertical="center" wrapText="1"/>
      <protection hidden="1"/>
    </xf>
    <xf numFmtId="0" fontId="3" fillId="33" borderId="64" xfId="46" applyNumberFormat="1" applyFont="1" applyFill="1" applyBorder="1" applyAlignment="1" applyProtection="1">
      <alignment horizontal="center" vertical="center" wrapText="1"/>
      <protection hidden="1"/>
    </xf>
    <xf numFmtId="0" fontId="3" fillId="33" borderId="36" xfId="46" applyNumberFormat="1" applyFont="1" applyFill="1" applyBorder="1" applyAlignment="1" applyProtection="1">
      <alignment horizontal="center" vertical="center" wrapText="1"/>
      <protection hidden="1"/>
    </xf>
    <xf numFmtId="0" fontId="8" fillId="33" borderId="64" xfId="46" applyNumberFormat="1" applyFont="1" applyFill="1" applyBorder="1" applyAlignment="1" applyProtection="1">
      <alignment horizontal="center" vertical="center"/>
      <protection hidden="1"/>
    </xf>
    <xf numFmtId="2" fontId="8" fillId="33" borderId="53" xfId="46" applyNumberFormat="1" applyFont="1" applyFill="1" applyBorder="1" applyAlignment="1" applyProtection="1">
      <alignment horizontal="center" vertical="center"/>
      <protection hidden="1"/>
    </xf>
    <xf numFmtId="0" fontId="84" fillId="33" borderId="11" xfId="46" applyNumberFormat="1" applyFont="1" applyFill="1" applyBorder="1" applyAlignment="1" applyProtection="1">
      <alignment horizontal="center" vertical="center" wrapText="1"/>
      <protection hidden="1"/>
    </xf>
    <xf numFmtId="0" fontId="84" fillId="33" borderId="41" xfId="46" applyNumberFormat="1" applyFont="1" applyFill="1" applyBorder="1" applyAlignment="1" applyProtection="1">
      <alignment horizontal="center" vertical="center" wrapText="1"/>
      <protection hidden="1"/>
    </xf>
    <xf numFmtId="0" fontId="84" fillId="33" borderId="13" xfId="46" applyNumberFormat="1" applyFont="1" applyFill="1" applyBorder="1" applyAlignment="1" applyProtection="1">
      <alignment horizontal="center" vertical="center" wrapText="1"/>
      <protection hidden="1"/>
    </xf>
    <xf numFmtId="0" fontId="7" fillId="33" borderId="11" xfId="46" applyNumberFormat="1" applyFont="1" applyFill="1" applyBorder="1" applyAlignment="1" applyProtection="1">
      <alignment horizontal="center" vertical="center" wrapText="1"/>
      <protection hidden="1"/>
    </xf>
    <xf numFmtId="0" fontId="7" fillId="33" borderId="41" xfId="46" applyNumberFormat="1" applyFont="1" applyFill="1" applyBorder="1" applyAlignment="1" applyProtection="1">
      <alignment horizontal="center" vertical="center" wrapText="1"/>
      <protection hidden="1"/>
    </xf>
    <xf numFmtId="0" fontId="7" fillId="33" borderId="13" xfId="46" applyNumberFormat="1" applyFont="1" applyFill="1" applyBorder="1" applyAlignment="1" applyProtection="1">
      <alignment horizontal="center" vertical="center" wrapText="1"/>
      <protection hidden="1"/>
    </xf>
    <xf numFmtId="0" fontId="2" fillId="33" borderId="35" xfId="46" applyNumberFormat="1" applyFont="1" applyFill="1" applyBorder="1" applyAlignment="1" applyProtection="1">
      <alignment horizontal="center" vertical="center" wrapText="1"/>
      <protection hidden="1"/>
    </xf>
    <xf numFmtId="0" fontId="8" fillId="33" borderId="65" xfId="46" applyNumberFormat="1" applyFont="1" applyFill="1" applyBorder="1" applyAlignment="1" applyProtection="1">
      <alignment horizontal="center" vertical="center" wrapText="1"/>
      <protection hidden="1"/>
    </xf>
    <xf numFmtId="0" fontId="8" fillId="33" borderId="66" xfId="46" applyNumberFormat="1" applyFont="1" applyFill="1" applyBorder="1" applyAlignment="1" applyProtection="1">
      <alignment horizontal="center" vertical="center" wrapText="1"/>
      <protection hidden="1"/>
    </xf>
    <xf numFmtId="0" fontId="8" fillId="33" borderId="67" xfId="46" applyNumberFormat="1" applyFont="1" applyFill="1" applyBorder="1" applyAlignment="1" applyProtection="1">
      <alignment horizontal="center" vertical="center" wrapText="1"/>
      <protection hidden="1"/>
    </xf>
    <xf numFmtId="0" fontId="8" fillId="33" borderId="68" xfId="46" applyNumberFormat="1" applyFont="1" applyFill="1" applyBorder="1" applyAlignment="1" applyProtection="1">
      <alignment horizontal="center" vertical="center" wrapText="1"/>
      <protection hidden="1"/>
    </xf>
    <xf numFmtId="0" fontId="8" fillId="33" borderId="14" xfId="46" applyNumberFormat="1" applyFont="1" applyFill="1" applyBorder="1" applyAlignment="1" applyProtection="1">
      <alignment horizontal="center" vertical="center" wrapText="1"/>
      <protection hidden="1"/>
    </xf>
    <xf numFmtId="0" fontId="8" fillId="33" borderId="0" xfId="46" applyNumberFormat="1" applyFont="1" applyFill="1" applyAlignment="1" applyProtection="1">
      <alignment horizontal="center" vertical="center" wrapText="1"/>
      <protection hidden="1"/>
    </xf>
    <xf numFmtId="0" fontId="12" fillId="33" borderId="35" xfId="46" applyNumberFormat="1" applyFont="1" applyFill="1" applyBorder="1" applyAlignment="1" applyProtection="1">
      <alignment horizontal="center" vertical="center" wrapText="1"/>
      <protection hidden="1"/>
    </xf>
    <xf numFmtId="0" fontId="2" fillId="34" borderId="0" xfId="46" applyNumberFormat="1" applyFont="1" applyFill="1" applyAlignment="1" applyProtection="1">
      <alignment horizontal="center" vertical="center" wrapText="1"/>
      <protection hidden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725"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ill>
        <patternFill>
          <bgColor theme="0" tint="-0.149959996342659"/>
        </patternFill>
      </fill>
    </dxf>
    <dxf>
      <font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2</xdr:col>
      <xdr:colOff>542925</xdr:colOff>
      <xdr:row>2</xdr:row>
      <xdr:rowOff>590550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"/>
          <a:ext cx="1590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133350</xdr:colOff>
      <xdr:row>2</xdr:row>
      <xdr:rowOff>142875</xdr:rowOff>
    </xdr:from>
    <xdr:to>
      <xdr:col>19</xdr:col>
      <xdr:colOff>762000</xdr:colOff>
      <xdr:row>4</xdr:row>
      <xdr:rowOff>0</xdr:rowOff>
    </xdr:to>
    <xdr:pic>
      <xdr:nvPicPr>
        <xdr:cNvPr id="2" name="Obrázek 2" descr="SouvisejÃ­cÃ­ obrÃ¡ze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35175" y="1066800"/>
          <a:ext cx="3152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ES_STARGRES_2022-11-15_CENIK_PRACOVNI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.SPOLECNY\Kobl&#225;sa%20Milan,%20ml\Velkoobchod\CEN&#205;KY\2015\CERRAD\Pracovn&#237;%20cen&#237;k\2015%20-%20Cerrad%20-%20GRES%20-%20cen&#237;k%20-%20PRACOVN&#205;%20-%2001.10.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\Spole&#269;n&#233;\.SPOLECNY\Kobl&#225;sa%20Milan,%20ml\Velkoobchod\CEN&#205;KY\PARADYZ\2017\Pracovn&#237;%20cen&#237;k\.PRACOVN&#205;%20-%20GRES%20-%202017%20-%20Paradyz%20Ceramika,%20My%20Way,%20Kwadro%20-%20CEN&#205;K%20-%20platnost%202017-06-20%20-%20aktualizace%202017-06-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TIMALIZACE"/>
      <sheetName val="CENIK_XLSX"/>
      <sheetName val="CENIK_PDF"/>
      <sheetName val="CENIK_IMPORT DO SQL"/>
      <sheetName val="CISELNIK_DRUHY MATERIALU"/>
      <sheetName val="DATABAZE_SQL"/>
      <sheetName val="GRESSQL_POHYBY"/>
      <sheetName val="VYROBCE_CENIK_2022-10-01"/>
    </sheetNames>
    <sheetDataSet>
      <sheetData sheetId="0">
        <row r="2">
          <cell r="AE2">
            <v>25</v>
          </cell>
          <cell r="AM2" t="str">
            <v>ASG1</v>
          </cell>
          <cell r="AN2" t="str">
            <v>ASG2</v>
          </cell>
          <cell r="AO2" t="str">
            <v>ASG3</v>
          </cell>
          <cell r="AP2" t="str">
            <v>ASG1</v>
          </cell>
          <cell r="AQ2" t="str">
            <v>ASG2</v>
          </cell>
          <cell r="AR2" t="str">
            <v>ASG3</v>
          </cell>
        </row>
        <row r="6">
          <cell r="J6">
            <v>1</v>
          </cell>
          <cell r="L6">
            <v>1</v>
          </cell>
          <cell r="N6">
            <v>1</v>
          </cell>
          <cell r="P6">
            <v>1</v>
          </cell>
          <cell r="R6">
            <v>1</v>
          </cell>
          <cell r="T6">
            <v>1</v>
          </cell>
          <cell r="X6">
            <v>1.15</v>
          </cell>
          <cell r="Z6">
            <v>0.99</v>
          </cell>
          <cell r="AF6">
            <v>1.07</v>
          </cell>
          <cell r="AI6">
            <v>1.35</v>
          </cell>
          <cell r="AK6">
            <v>1</v>
          </cell>
          <cell r="AM6">
            <v>2.4390243902439024</v>
          </cell>
          <cell r="AN6">
            <v>2.4390243902439024</v>
          </cell>
          <cell r="AO6">
            <v>2.4390243902439024</v>
          </cell>
          <cell r="AP6">
            <v>0.63</v>
          </cell>
          <cell r="AQ6">
            <v>0.63</v>
          </cell>
          <cell r="AR6">
            <v>0.63</v>
          </cell>
          <cell r="BA6">
            <v>1</v>
          </cell>
          <cell r="BC6">
            <v>1</v>
          </cell>
          <cell r="BL6">
            <v>0.41000000000000003</v>
          </cell>
          <cell r="BM6">
            <v>0.41000000000000003</v>
          </cell>
          <cell r="BN6">
            <v>0.41000000000000003</v>
          </cell>
          <cell r="BV6">
            <v>1.21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QL Ekonom - databáze"/>
      <sheetName val="VOC - Optimalizace cen"/>
      <sheetName val="VOC - Zákazník"/>
      <sheetName val="VOC - PDF sestava"/>
      <sheetName val="VOC - SQL Ekonom - import data"/>
      <sheetName val="Druhy materiálu"/>
    </sheetNames>
    <sheetDataSet>
      <sheetData sheetId="1">
        <row r="2">
          <cell r="AB2">
            <v>27.7</v>
          </cell>
          <cell r="AJ2" t="str">
            <v>ACR1</v>
          </cell>
          <cell r="AK2" t="str">
            <v>ACR2</v>
          </cell>
          <cell r="AL2" t="str">
            <v>ACR3</v>
          </cell>
          <cell r="AM2" t="str">
            <v>ACR1</v>
          </cell>
          <cell r="AN2" t="str">
            <v>ACR2</v>
          </cell>
          <cell r="AO2" t="str">
            <v>ACR3</v>
          </cell>
        </row>
        <row r="6">
          <cell r="I6">
            <v>0.56</v>
          </cell>
          <cell r="K6">
            <v>0.8</v>
          </cell>
          <cell r="M6">
            <v>0.65</v>
          </cell>
          <cell r="O6">
            <v>0.95</v>
          </cell>
          <cell r="Q6">
            <v>1</v>
          </cell>
          <cell r="S6">
            <v>1</v>
          </cell>
          <cell r="U6">
            <v>0.97</v>
          </cell>
          <cell r="W6">
            <v>1</v>
          </cell>
          <cell r="Y6">
            <v>1</v>
          </cell>
          <cell r="AC6">
            <v>1.07</v>
          </cell>
          <cell r="AF6">
            <v>1.195</v>
          </cell>
          <cell r="AH6">
            <v>0.95</v>
          </cell>
          <cell r="AJ6">
            <v>2.2222222222222223</v>
          </cell>
          <cell r="AK6">
            <v>1.8181818181818183</v>
          </cell>
          <cell r="AL6">
            <v>2.5</v>
          </cell>
          <cell r="AM6">
            <v>0.63</v>
          </cell>
          <cell r="AN6">
            <v>0.78</v>
          </cell>
          <cell r="AO6">
            <v>0.5</v>
          </cell>
          <cell r="BJ6">
            <v>0.6599999999999999</v>
          </cell>
          <cell r="BL6">
            <v>0.7</v>
          </cell>
          <cell r="BQ6">
            <v>0.44999999999999996</v>
          </cell>
          <cell r="BR6">
            <v>0.55</v>
          </cell>
          <cell r="BS6">
            <v>0.4</v>
          </cell>
          <cell r="BZ6">
            <v>1.21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OC - Optimalizace cen"/>
      <sheetName val="VOC - Zákazník"/>
      <sheetName val="VOC - PDF sestava"/>
      <sheetName val="VOC - SQL Ekonom - import data"/>
      <sheetName val="Druhy materiálu"/>
      <sheetName val="SQL Ekonom - databáze"/>
      <sheetName val="VOC - Zákazník (2)"/>
      <sheetName val="SQL Ekonom - databáze - SKLA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n.stargres.pl/kolekcje/riviera-2/" TargetMode="External" /><Relationship Id="rId2" Type="http://schemas.openxmlformats.org/officeDocument/2006/relationships/hyperlink" Target="https://en.stargres.pl/kolekcje/riviera-2/" TargetMode="External" /><Relationship Id="rId3" Type="http://schemas.openxmlformats.org/officeDocument/2006/relationships/hyperlink" Target="https://en.stargres.pl/kolekcje/riviera-2/" TargetMode="External" /><Relationship Id="rId4" Type="http://schemas.openxmlformats.org/officeDocument/2006/relationships/hyperlink" Target="https://ceramicabianca.pl/pl/universal/" TargetMode="External" /><Relationship Id="rId5" Type="http://schemas.openxmlformats.org/officeDocument/2006/relationships/hyperlink" Target="https://en.stargres.pl/kolekcje/stark-2/" TargetMode="External" /><Relationship Id="rId6" Type="http://schemas.openxmlformats.org/officeDocument/2006/relationships/hyperlink" Target="https://en.stargres.pl/kolekcje/spectre-2/" TargetMode="External" /><Relationship Id="rId7" Type="http://schemas.openxmlformats.org/officeDocument/2006/relationships/hyperlink" Target="https://en.stargres.pl/kolekcje/danzig-2/" TargetMode="External" /><Relationship Id="rId8" Type="http://schemas.openxmlformats.org/officeDocument/2006/relationships/hyperlink" Target="https://en.stargres.pl/kolekcje/downtown-2/" TargetMode="External" /><Relationship Id="rId9" Type="http://schemas.openxmlformats.org/officeDocument/2006/relationships/hyperlink" Target="https://en.stargres.pl/kolekcje/suomi-2/" TargetMode="External" /><Relationship Id="rId10" Type="http://schemas.openxmlformats.org/officeDocument/2006/relationships/hyperlink" Target="https://en.stargres.pl/kolekcje/stark-2/" TargetMode="External" /><Relationship Id="rId11" Type="http://schemas.openxmlformats.org/officeDocument/2006/relationships/hyperlink" Target="https://en.stargres.pl/kolekcje/riviera-2/" TargetMode="External" /><Relationship Id="rId12" Type="http://schemas.openxmlformats.org/officeDocument/2006/relationships/hyperlink" Target="https://en.stargres.pl/kolekcje/taiga-2/" TargetMode="External" /><Relationship Id="rId13" Type="http://schemas.openxmlformats.org/officeDocument/2006/relationships/hyperlink" Target="https://en.stargres.pl/kolekcje/walk-2/" TargetMode="External" /><Relationship Id="rId14" Type="http://schemas.openxmlformats.org/officeDocument/2006/relationships/hyperlink" Target="https://en.stargres.pl/kolekcje/oslo-2/" TargetMode="External" /><Relationship Id="rId15" Type="http://schemas.openxmlformats.org/officeDocument/2006/relationships/hyperlink" Target="https://en.stargres.pl/kolekcje/dublin-2/" TargetMode="External" /><Relationship Id="rId16" Type="http://schemas.openxmlformats.org/officeDocument/2006/relationships/hyperlink" Target="https://en.stargres.pl/kolekcje/siena-2/" TargetMode="External" /><Relationship Id="rId17" Type="http://schemas.openxmlformats.org/officeDocument/2006/relationships/hyperlink" Target="https://stargres.pl/katalog/pl/produkty?kolekcja=3861" TargetMode="External" /><Relationship Id="rId18" Type="http://schemas.openxmlformats.org/officeDocument/2006/relationships/hyperlink" Target="https://stargres.pl/katalog/pl/produkty?kolekcja=3734" TargetMode="External" /><Relationship Id="rId19" Type="http://schemas.openxmlformats.org/officeDocument/2006/relationships/hyperlink" Target="https://stargres.pl/katalog/pl/produkty?kolekcja=3734" TargetMode="External" /><Relationship Id="rId20" Type="http://schemas.openxmlformats.org/officeDocument/2006/relationships/hyperlink" Target="https://stargres.pl/katalog/pl/produkty?kolekcja=3734" TargetMode="External" /><Relationship Id="rId21" Type="http://schemas.openxmlformats.org/officeDocument/2006/relationships/hyperlink" Target="https://en.stargres.pl/kolekcje/varberg-2/" TargetMode="External" /><Relationship Id="rId22" Type="http://schemas.openxmlformats.org/officeDocument/2006/relationships/hyperlink" Target="https://en.stargres.pl/kolekcje/varberg-2/" TargetMode="External" /><Relationship Id="rId23" Type="http://schemas.openxmlformats.org/officeDocument/2006/relationships/hyperlink" Target="https://en.stargres.pl/kolekcje/varberg-2/" TargetMode="External" /><Relationship Id="rId24" Type="http://schemas.openxmlformats.org/officeDocument/2006/relationships/hyperlink" Target="https://en.stargres.pl/kolekcje/naturfloor-2/" TargetMode="External" /><Relationship Id="rId25" Type="http://schemas.openxmlformats.org/officeDocument/2006/relationships/hyperlink" Target="https://en.stargres.pl/kolekcje/quebeck-wood-2/" TargetMode="External" /><Relationship Id="rId26" Type="http://schemas.openxmlformats.org/officeDocument/2006/relationships/hyperlink" Target="https://en.stargres.pl/kolekcje/naturfloor-2/" TargetMode="External" /><Relationship Id="rId27" Type="http://schemas.openxmlformats.org/officeDocument/2006/relationships/hyperlink" Target="https://en.stargres.pl/kolekcje/halifax-2/" TargetMode="External" /><Relationship Id="rId28" Type="http://schemas.openxmlformats.org/officeDocument/2006/relationships/hyperlink" Target="https://en.stargres.pl/kolekcje/terazzo-2/" TargetMode="External" /><Relationship Id="rId29" Type="http://schemas.openxmlformats.org/officeDocument/2006/relationships/hyperlink" Target="https://en.stargres.pl/kolekcje/statuario-2/" TargetMode="External" /><Relationship Id="rId30" Type="http://schemas.openxmlformats.org/officeDocument/2006/relationships/hyperlink" Target="https://en.stargres.pl/kolekcje/sahara-2/" TargetMode="External" /><Relationship Id="rId31" Type="http://schemas.openxmlformats.org/officeDocument/2006/relationships/hyperlink" Target="https://en.stargres.pl/kolekcje/pulpis-2/" TargetMode="External" /><Relationship Id="rId32" Type="http://schemas.openxmlformats.org/officeDocument/2006/relationships/hyperlink" Target="https://en.stargres.pl/kolekcje/prestige-2/" TargetMode="External" /><Relationship Id="rId33" Type="http://schemas.openxmlformats.org/officeDocument/2006/relationships/hyperlink" Target="https://en.stargres.pl/kolekcje/pizarra-3/" TargetMode="External" /><Relationship Id="rId34" Type="http://schemas.openxmlformats.org/officeDocument/2006/relationships/hyperlink" Target="https://en.stargres.pl/kolekcje/icon-2/" TargetMode="External" /><Relationship Id="rId35" Type="http://schemas.openxmlformats.org/officeDocument/2006/relationships/hyperlink" Target="https://en.stargres.pl/kolekcje/fox-2/" TargetMode="External" /><Relationship Id="rId36" Type="http://schemas.openxmlformats.org/officeDocument/2006/relationships/hyperlink" Target="https://en.stargres.pl/kolekcje/calacatta-gold-2/" TargetMode="External" /><Relationship Id="rId37" Type="http://schemas.openxmlformats.org/officeDocument/2006/relationships/hyperlink" Target="https://en.stargres.pl/kolekcje/white-sugar-lappato-2/" TargetMode="External" /><Relationship Id="rId38" Type="http://schemas.openxmlformats.org/officeDocument/2006/relationships/hyperlink" Target="https://en.stargres.pl/kolekcje/black-sugar-lappato-2/" TargetMode="External" /><Relationship Id="rId39" Type="http://schemas.openxmlformats.org/officeDocument/2006/relationships/hyperlink" Target="https://en.stargres.pl/kolekcje/varberg-2/" TargetMode="External" /><Relationship Id="rId40" Type="http://schemas.openxmlformats.org/officeDocument/2006/relationships/hyperlink" Target="https://en.stargres.pl/kolekcje/pure-2/" TargetMode="External" /><Relationship Id="rId41" Type="http://schemas.openxmlformats.org/officeDocument/2006/relationships/hyperlink" Target="https://en.stargres.pl/kolekcje/tribeca-2/" TargetMode="External" /><Relationship Id="rId42" Type="http://schemas.openxmlformats.org/officeDocument/2006/relationships/hyperlink" Target="https://en.stargres.pl/kolekcje/bohemy-2/" TargetMode="External" /><Relationship Id="rId43" Type="http://schemas.openxmlformats.org/officeDocument/2006/relationships/hyperlink" Target="https://en.stargres.pl/kolekcje/azteca-2/" TargetMode="External" /><Relationship Id="rId44" Type="http://schemas.openxmlformats.org/officeDocument/2006/relationships/hyperlink" Target="https://en.stargres.pl/kolekcje/woodmania-2/" TargetMode="External" /><Relationship Id="rId45" Type="http://schemas.openxmlformats.org/officeDocument/2006/relationships/hyperlink" Target="https://en.stargres.pl/kolekcje/downtown-2/" TargetMode="External" /><Relationship Id="rId46" Type="http://schemas.openxmlformats.org/officeDocument/2006/relationships/hyperlink" Target="https://en.stargres.pl/kolekcje/danzig-2/" TargetMode="External" /><Relationship Id="rId47" Type="http://schemas.openxmlformats.org/officeDocument/2006/relationships/hyperlink" Target="https://en.stargres.pl/kolekcje/riviera-2/" TargetMode="External" /><Relationship Id="rId48" Type="http://schemas.openxmlformats.org/officeDocument/2006/relationships/hyperlink" Target="https://en.stargres.pl/kolekcje/stark-2/" TargetMode="External" /><Relationship Id="rId49" Type="http://schemas.openxmlformats.org/officeDocument/2006/relationships/hyperlink" Target="https://en.stargres.pl/kolekcje/qubus-2/" TargetMode="External" /><Relationship Id="rId50" Type="http://schemas.openxmlformats.org/officeDocument/2006/relationships/hyperlink" Target="https://stargres.pl/katalog/en/products?kolekcja=3718" TargetMode="External" /><Relationship Id="rId51" Type="http://schemas.openxmlformats.org/officeDocument/2006/relationships/hyperlink" Target="https://stargres.pl/katalog/en/products?kolekcja=3776" TargetMode="External" /><Relationship Id="rId52" Type="http://schemas.openxmlformats.org/officeDocument/2006/relationships/hyperlink" Target="https://stargres.pl/katalog/en/products?kolekcja=3739" TargetMode="External" /><Relationship Id="rId53" Type="http://schemas.openxmlformats.org/officeDocument/2006/relationships/hyperlink" Target="https://stargres.pl/katalog/en/products?kolekcja=3744" TargetMode="External" /><Relationship Id="rId54" Type="http://schemas.openxmlformats.org/officeDocument/2006/relationships/drawing" Target="../drawings/drawing1.xml" /><Relationship Id="rId5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92"/>
  <sheetViews>
    <sheetView tabSelected="1" zoomScale="85" zoomScaleNormal="85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D17" sqref="D17"/>
    </sheetView>
  </sheetViews>
  <sheetFormatPr defaultColWidth="9.140625" defaultRowHeight="12.75"/>
  <cols>
    <col min="1" max="1" width="9.7109375" style="59" customWidth="1"/>
    <col min="2" max="2" width="6.00390625" style="59" customWidth="1"/>
    <col min="3" max="3" width="34.421875" style="59" bestFit="1" customWidth="1"/>
    <col min="4" max="4" width="79.00390625" style="59" bestFit="1" customWidth="1"/>
    <col min="5" max="6" width="5.57421875" style="59" customWidth="1"/>
    <col min="7" max="9" width="7.8515625" style="59" customWidth="1"/>
    <col min="10" max="10" width="9.140625" style="59" customWidth="1"/>
    <col min="11" max="14" width="5.57421875" style="59" customWidth="1"/>
    <col min="15" max="15" width="23.7109375" style="59" bestFit="1" customWidth="1"/>
    <col min="16" max="16" width="11.28125" style="59" customWidth="1"/>
    <col min="17" max="17" width="8.28125" style="59" customWidth="1"/>
    <col min="18" max="18" width="5.140625" style="59" customWidth="1"/>
    <col min="19" max="19" width="13.140625" style="59" customWidth="1"/>
    <col min="20" max="20" width="12.28125" style="59" customWidth="1"/>
    <col min="21" max="22" width="17.421875" style="135" customWidth="1"/>
    <col min="23" max="24" width="14.57421875" style="135" customWidth="1"/>
    <col min="25" max="25" width="1.7109375" style="59" hidden="1" customWidth="1"/>
    <col min="26" max="28" width="8.57421875" style="59" hidden="1" customWidth="1"/>
    <col min="29" max="29" width="1.7109375" style="59" hidden="1" customWidth="1"/>
    <col min="30" max="30" width="8.57421875" style="59" customWidth="1"/>
    <col min="31" max="31" width="8.57421875" style="59" hidden="1" customWidth="1"/>
    <col min="32" max="32" width="8.57421875" style="59" customWidth="1"/>
    <col min="33" max="33" width="2.421875" style="59" customWidth="1"/>
    <col min="34" max="34" width="21.7109375" style="59" customWidth="1"/>
    <col min="35" max="36" width="2.421875" style="59" customWidth="1"/>
    <col min="37" max="37" width="14.00390625" style="59" customWidth="1"/>
    <col min="38" max="40" width="7.57421875" style="59" hidden="1" customWidth="1"/>
    <col min="41" max="41" width="1.7109375" style="59" hidden="1" customWidth="1"/>
    <col min="42" max="44" width="19.00390625" style="59" hidden="1" customWidth="1"/>
    <col min="45" max="47" width="9.140625" style="17" customWidth="1"/>
    <col min="48" max="48" width="7.421875" style="17" customWidth="1"/>
    <col min="49" max="49" width="9.140625" style="17" customWidth="1"/>
    <col min="50" max="50" width="13.8515625" style="136" hidden="1" customWidth="1"/>
    <col min="51" max="51" width="2.421875" style="137" hidden="1" customWidth="1"/>
    <col min="52" max="52" width="13.8515625" style="136" hidden="1" customWidth="1"/>
    <col min="53" max="54" width="2.421875" style="137" hidden="1" customWidth="1"/>
    <col min="55" max="55" width="13.8515625" style="136" hidden="1" customWidth="1"/>
    <col min="56" max="73" width="9.140625" style="17" customWidth="1"/>
    <col min="74" max="16384" width="9.140625" style="59" customWidth="1"/>
  </cols>
  <sheetData>
    <row r="1" spans="1:55" ht="66" customHeight="1" thickBot="1">
      <c r="A1" s="1" t="s">
        <v>340</v>
      </c>
      <c r="B1" s="2" t="s">
        <v>341</v>
      </c>
      <c r="C1" s="3" t="s">
        <v>342</v>
      </c>
      <c r="D1" s="3" t="s">
        <v>343</v>
      </c>
      <c r="E1" s="4" t="s">
        <v>344</v>
      </c>
      <c r="F1" s="5" t="s">
        <v>345</v>
      </c>
      <c r="G1" s="6" t="s">
        <v>346</v>
      </c>
      <c r="H1" s="7" t="s">
        <v>347</v>
      </c>
      <c r="I1" s="8" t="s">
        <v>348</v>
      </c>
      <c r="J1" s="9" t="s">
        <v>349</v>
      </c>
      <c r="K1" s="5" t="s">
        <v>350</v>
      </c>
      <c r="L1" s="5" t="s">
        <v>351</v>
      </c>
      <c r="M1" s="5" t="s">
        <v>352</v>
      </c>
      <c r="N1" s="5" t="s">
        <v>353</v>
      </c>
      <c r="O1" s="10" t="s">
        <v>354</v>
      </c>
      <c r="P1" s="1" t="s">
        <v>355</v>
      </c>
      <c r="Q1" s="1" t="s">
        <v>356</v>
      </c>
      <c r="R1" s="1" t="s">
        <v>357</v>
      </c>
      <c r="S1" s="11" t="s">
        <v>358</v>
      </c>
      <c r="T1" s="12" t="s">
        <v>359</v>
      </c>
      <c r="U1" s="13" t="s">
        <v>360</v>
      </c>
      <c r="V1" s="1" t="s">
        <v>361</v>
      </c>
      <c r="W1" s="14" t="s">
        <v>362</v>
      </c>
      <c r="X1" s="14" t="s">
        <v>363</v>
      </c>
      <c r="Y1" s="15"/>
      <c r="Z1" s="203" t="s">
        <v>0</v>
      </c>
      <c r="AA1" s="204"/>
      <c r="AB1" s="205"/>
      <c r="AC1" s="15"/>
      <c r="AD1" s="150" t="s">
        <v>1</v>
      </c>
      <c r="AE1" s="151"/>
      <c r="AF1" s="151"/>
      <c r="AG1" s="151"/>
      <c r="AH1" s="151"/>
      <c r="AI1" s="151"/>
      <c r="AJ1" s="151"/>
      <c r="AK1" s="152"/>
      <c r="AL1" s="153" t="s">
        <v>2</v>
      </c>
      <c r="AM1" s="154"/>
      <c r="AN1" s="155"/>
      <c r="AO1" s="16"/>
      <c r="AP1" s="206" t="s">
        <v>3</v>
      </c>
      <c r="AQ1" s="207"/>
      <c r="AR1" s="208"/>
      <c r="AX1" s="18"/>
      <c r="AY1" s="19"/>
      <c r="AZ1" s="18"/>
      <c r="BA1" s="19"/>
      <c r="BB1" s="19"/>
      <c r="BC1" s="18"/>
    </row>
    <row r="2" spans="1:55" ht="6.75" customHeight="1">
      <c r="A2" s="20"/>
      <c r="B2" s="21"/>
      <c r="C2" s="20"/>
      <c r="D2" s="20"/>
      <c r="E2" s="22"/>
      <c r="F2" s="22"/>
      <c r="G2" s="22"/>
      <c r="H2" s="22"/>
      <c r="I2" s="22"/>
      <c r="J2" s="22"/>
      <c r="K2" s="22"/>
      <c r="L2" s="22"/>
      <c r="M2" s="22"/>
      <c r="N2" s="22"/>
      <c r="O2" s="20"/>
      <c r="P2" s="20"/>
      <c r="Q2" s="20"/>
      <c r="R2" s="20"/>
      <c r="S2" s="20"/>
      <c r="T2" s="23"/>
      <c r="U2" s="24"/>
      <c r="V2" s="24"/>
      <c r="W2" s="25"/>
      <c r="X2" s="25"/>
      <c r="Y2" s="26"/>
      <c r="Z2" s="20"/>
      <c r="AA2" s="20"/>
      <c r="AB2" s="20"/>
      <c r="AC2" s="26"/>
      <c r="AD2" s="20"/>
      <c r="AE2" s="20"/>
      <c r="AF2" s="20"/>
      <c r="AG2" s="27"/>
      <c r="AH2" s="20"/>
      <c r="AI2" s="27"/>
      <c r="AJ2" s="27"/>
      <c r="AK2" s="27"/>
      <c r="AL2" s="28"/>
      <c r="AM2" s="28"/>
      <c r="AN2" s="28"/>
      <c r="AO2" s="29"/>
      <c r="AP2" s="28"/>
      <c r="AQ2" s="28"/>
      <c r="AR2" s="28"/>
      <c r="AX2" s="18"/>
      <c r="AY2" s="19"/>
      <c r="AZ2" s="18"/>
      <c r="BA2" s="19"/>
      <c r="BB2" s="19"/>
      <c r="BC2" s="18"/>
    </row>
    <row r="3" spans="1:55" ht="50.25" customHeight="1">
      <c r="A3" s="30"/>
      <c r="B3" s="30"/>
      <c r="C3" s="30"/>
      <c r="D3" s="31"/>
      <c r="E3" s="17"/>
      <c r="F3" s="17"/>
      <c r="G3" s="17"/>
      <c r="H3" s="17"/>
      <c r="I3" s="17"/>
      <c r="J3" s="17"/>
      <c r="K3" s="32"/>
      <c r="L3" s="32"/>
      <c r="M3" s="33"/>
      <c r="N3" s="33"/>
      <c r="O3" s="33"/>
      <c r="P3" s="33"/>
      <c r="Q3" s="33"/>
      <c r="R3" s="33"/>
      <c r="S3" s="33"/>
      <c r="T3" s="34"/>
      <c r="U3" s="35"/>
      <c r="V3" s="35"/>
      <c r="W3" s="35"/>
      <c r="X3" s="36"/>
      <c r="Y3" s="37"/>
      <c r="Z3" s="209" t="s">
        <v>4</v>
      </c>
      <c r="AA3" s="209"/>
      <c r="AB3" s="209"/>
      <c r="AC3" s="37"/>
      <c r="AD3" s="209" t="s">
        <v>5</v>
      </c>
      <c r="AE3" s="209"/>
      <c r="AF3" s="209"/>
      <c r="AG3" s="210" t="s">
        <v>6</v>
      </c>
      <c r="AH3" s="211"/>
      <c r="AI3" s="210" t="s">
        <v>7</v>
      </c>
      <c r="AJ3" s="214"/>
      <c r="AK3" s="211"/>
      <c r="AL3" s="216" t="s">
        <v>8</v>
      </c>
      <c r="AM3" s="216"/>
      <c r="AN3" s="216"/>
      <c r="AO3" s="217"/>
      <c r="AP3" s="195" t="s">
        <v>9</v>
      </c>
      <c r="AQ3" s="195" t="s">
        <v>10</v>
      </c>
      <c r="AR3" s="198" t="s">
        <v>11</v>
      </c>
      <c r="AX3" s="18"/>
      <c r="AY3" s="19"/>
      <c r="AZ3" s="18"/>
      <c r="BA3" s="19"/>
      <c r="BB3" s="19"/>
      <c r="BC3" s="18"/>
    </row>
    <row r="4" spans="1:55" ht="24" customHeight="1">
      <c r="A4" s="38" t="s">
        <v>364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9"/>
      <c r="N4" s="39"/>
      <c r="O4" s="40"/>
      <c r="P4" s="39"/>
      <c r="Q4" s="39"/>
      <c r="R4" s="39"/>
      <c r="S4" s="39"/>
      <c r="T4" s="40"/>
      <c r="U4" s="41"/>
      <c r="V4" s="41"/>
      <c r="W4" s="41"/>
      <c r="X4" s="41"/>
      <c r="Y4" s="37"/>
      <c r="Z4" s="175" t="str">
        <f>ZNdruh1</f>
        <v>ASG1</v>
      </c>
      <c r="AA4" s="175" t="str">
        <f>ZNdruh2</f>
        <v>ASG2</v>
      </c>
      <c r="AB4" s="175" t="str">
        <f>ZNdruh3</f>
        <v>ASG3</v>
      </c>
      <c r="AC4" s="37"/>
      <c r="AD4" s="202" t="s">
        <v>21</v>
      </c>
      <c r="AE4" s="202" t="s">
        <v>373</v>
      </c>
      <c r="AF4" s="202" t="s">
        <v>374</v>
      </c>
      <c r="AG4" s="212"/>
      <c r="AH4" s="213"/>
      <c r="AI4" s="212"/>
      <c r="AJ4" s="215"/>
      <c r="AK4" s="213"/>
      <c r="AL4" s="175" t="str">
        <f>ZNdruh1</f>
        <v>ASG1</v>
      </c>
      <c r="AM4" s="175" t="str">
        <f>ZNdruh2</f>
        <v>ASG2</v>
      </c>
      <c r="AN4" s="175" t="str">
        <f>ZNdruh3</f>
        <v>ASG3</v>
      </c>
      <c r="AO4" s="217"/>
      <c r="AP4" s="196"/>
      <c r="AQ4" s="196"/>
      <c r="AR4" s="199"/>
      <c r="AX4" s="18"/>
      <c r="AY4" s="19"/>
      <c r="AZ4" s="18"/>
      <c r="BA4" s="19"/>
      <c r="BB4" s="19"/>
      <c r="BC4" s="18"/>
    </row>
    <row r="5" spans="1:55" ht="24" customHeight="1" thickBot="1">
      <c r="A5" s="38" t="s">
        <v>365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42"/>
      <c r="N5" s="42"/>
      <c r="O5" s="43"/>
      <c r="P5" s="42"/>
      <c r="Q5" s="42"/>
      <c r="R5" s="42"/>
      <c r="S5" s="42"/>
      <c r="T5" s="44"/>
      <c r="U5" s="45"/>
      <c r="V5" s="45"/>
      <c r="W5" s="45"/>
      <c r="X5" s="41"/>
      <c r="Y5" s="37"/>
      <c r="Z5" s="201"/>
      <c r="AA5" s="201"/>
      <c r="AB5" s="201"/>
      <c r="AC5" s="37"/>
      <c r="AD5" s="201"/>
      <c r="AE5" s="201"/>
      <c r="AF5" s="201"/>
      <c r="AG5" s="212"/>
      <c r="AH5" s="213"/>
      <c r="AI5" s="212"/>
      <c r="AJ5" s="215"/>
      <c r="AK5" s="213"/>
      <c r="AL5" s="176"/>
      <c r="AM5" s="176"/>
      <c r="AN5" s="176"/>
      <c r="AO5" s="217"/>
      <c r="AP5" s="196"/>
      <c r="AQ5" s="196"/>
      <c r="AR5" s="199"/>
      <c r="AX5" s="18"/>
      <c r="AY5" s="19"/>
      <c r="AZ5" s="18"/>
      <c r="BA5" s="19"/>
      <c r="BB5" s="19"/>
      <c r="BC5" s="18"/>
    </row>
    <row r="6" spans="1:55" ht="24" customHeight="1">
      <c r="A6" s="46" t="s">
        <v>366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7"/>
      <c r="N6" s="48"/>
      <c r="O6" s="49"/>
      <c r="P6" s="177" t="s">
        <v>367</v>
      </c>
      <c r="Q6" s="178"/>
      <c r="R6" s="178"/>
      <c r="S6" s="178"/>
      <c r="T6" s="179"/>
      <c r="U6" s="50"/>
      <c r="V6" s="51"/>
      <c r="W6" s="52"/>
      <c r="X6" s="52"/>
      <c r="Y6" s="37"/>
      <c r="Z6" s="183">
        <v>37</v>
      </c>
      <c r="AA6" s="185">
        <v>22</v>
      </c>
      <c r="AB6" s="187">
        <v>50</v>
      </c>
      <c r="AC6" s="37"/>
      <c r="AD6" s="189">
        <v>0</v>
      </c>
      <c r="AE6" s="191">
        <v>0</v>
      </c>
      <c r="AF6" s="191">
        <v>0</v>
      </c>
      <c r="AG6" s="157">
        <v>0</v>
      </c>
      <c r="AH6" s="193"/>
      <c r="AI6" s="157">
        <v>0</v>
      </c>
      <c r="AJ6" s="158"/>
      <c r="AK6" s="159"/>
      <c r="AL6" s="163">
        <f>100-(100*((100-ZSdruh1)/100)*((100-SZZP)/100)*((100-SNCP)/100))</f>
        <v>0</v>
      </c>
      <c r="AM6" s="164">
        <f>100-(100*((100-ZSdruh2)/100)*((100-SZZP)/100)*((100-SNCP)/100))</f>
        <v>0</v>
      </c>
      <c r="AN6" s="164">
        <f>100-(100*((100-ZSdruh3)/100)*((100-SZZP)/100)*((100-SNCP)/100))</f>
        <v>0</v>
      </c>
      <c r="AO6" s="217"/>
      <c r="AP6" s="196"/>
      <c r="AQ6" s="196"/>
      <c r="AR6" s="199"/>
      <c r="AX6" s="18"/>
      <c r="AY6" s="19"/>
      <c r="AZ6" s="18"/>
      <c r="BA6" s="19"/>
      <c r="BB6" s="19"/>
      <c r="BC6" s="18"/>
    </row>
    <row r="7" spans="1:55" ht="24" customHeight="1">
      <c r="A7" s="53" t="s">
        <v>368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47"/>
      <c r="N7" s="47"/>
      <c r="O7" s="47"/>
      <c r="P7" s="180"/>
      <c r="Q7" s="181"/>
      <c r="R7" s="181"/>
      <c r="S7" s="181"/>
      <c r="T7" s="182"/>
      <c r="U7" s="50"/>
      <c r="V7" s="51"/>
      <c r="W7" s="54"/>
      <c r="X7" s="54"/>
      <c r="Y7" s="37"/>
      <c r="Z7" s="184"/>
      <c r="AA7" s="186"/>
      <c r="AB7" s="188"/>
      <c r="AC7" s="37"/>
      <c r="AD7" s="190"/>
      <c r="AE7" s="192"/>
      <c r="AF7" s="192"/>
      <c r="AG7" s="160"/>
      <c r="AH7" s="194"/>
      <c r="AI7" s="160"/>
      <c r="AJ7" s="161"/>
      <c r="AK7" s="162"/>
      <c r="AL7" s="163"/>
      <c r="AM7" s="164"/>
      <c r="AN7" s="164"/>
      <c r="AO7" s="217"/>
      <c r="AP7" s="197"/>
      <c r="AQ7" s="197"/>
      <c r="AR7" s="200"/>
      <c r="AX7" s="18"/>
      <c r="AY7" s="19"/>
      <c r="AZ7" s="18"/>
      <c r="BA7" s="19"/>
      <c r="BB7" s="19"/>
      <c r="BC7" s="18"/>
    </row>
    <row r="8" spans="1:55" ht="24" customHeight="1" thickBot="1">
      <c r="A8" s="55" t="s">
        <v>369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  <c r="N8" s="56"/>
      <c r="O8" s="56"/>
      <c r="P8" s="165" t="s">
        <v>370</v>
      </c>
      <c r="Q8" s="166"/>
      <c r="R8" s="166"/>
      <c r="S8" s="167">
        <v>44880</v>
      </c>
      <c r="T8" s="168"/>
      <c r="U8" s="57"/>
      <c r="V8" s="58"/>
      <c r="W8" s="54"/>
      <c r="X8" s="54"/>
      <c r="Z8" s="169" t="s">
        <v>12</v>
      </c>
      <c r="AA8" s="170"/>
      <c r="AB8" s="171"/>
      <c r="AD8" s="172" t="s">
        <v>13</v>
      </c>
      <c r="AE8" s="173"/>
      <c r="AF8" s="173"/>
      <c r="AG8" s="173"/>
      <c r="AH8" s="173"/>
      <c r="AI8" s="173"/>
      <c r="AJ8" s="173"/>
      <c r="AK8" s="174"/>
      <c r="AL8" s="17"/>
      <c r="AM8" s="17"/>
      <c r="AN8" s="17"/>
      <c r="AO8" s="17"/>
      <c r="AP8" s="17"/>
      <c r="AQ8" s="17"/>
      <c r="AR8" s="17"/>
      <c r="AX8" s="18"/>
      <c r="AY8" s="19"/>
      <c r="AZ8" s="18"/>
      <c r="BA8" s="19"/>
      <c r="BB8" s="19"/>
      <c r="BC8" s="18"/>
    </row>
    <row r="9" spans="1:55" ht="24" customHeight="1" thickBot="1">
      <c r="A9" s="60" t="s">
        <v>371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1"/>
      <c r="M9" s="56"/>
      <c r="N9" s="56"/>
      <c r="O9" s="56"/>
      <c r="P9" s="145" t="s">
        <v>372</v>
      </c>
      <c r="Q9" s="146"/>
      <c r="R9" s="146"/>
      <c r="S9" s="147">
        <v>44880</v>
      </c>
      <c r="T9" s="148"/>
      <c r="U9" s="57"/>
      <c r="V9" s="58"/>
      <c r="W9" s="62"/>
      <c r="X9" s="62"/>
      <c r="Y9" s="17"/>
      <c r="Z9" s="63"/>
      <c r="AA9" s="63"/>
      <c r="AB9" s="63"/>
      <c r="AC9" s="17"/>
      <c r="AD9" s="64"/>
      <c r="AE9" s="64"/>
      <c r="AF9" s="64"/>
      <c r="AG9" s="64"/>
      <c r="AH9" s="64"/>
      <c r="AI9" s="64"/>
      <c r="AJ9" s="64"/>
      <c r="AK9" s="64"/>
      <c r="AL9" s="17"/>
      <c r="AM9" s="17"/>
      <c r="AN9" s="17"/>
      <c r="AO9" s="17"/>
      <c r="AP9" s="17"/>
      <c r="AQ9" s="17"/>
      <c r="AR9" s="17"/>
      <c r="AX9" s="18"/>
      <c r="AY9" s="19"/>
      <c r="AZ9" s="18"/>
      <c r="BA9" s="19"/>
      <c r="BB9" s="19"/>
      <c r="BC9" s="18"/>
    </row>
    <row r="10" spans="1:55" ht="9" customHeight="1" thickBot="1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6"/>
      <c r="N10" s="66"/>
      <c r="O10" s="67"/>
      <c r="P10" s="68"/>
      <c r="Q10" s="66"/>
      <c r="R10" s="66"/>
      <c r="S10" s="69"/>
      <c r="T10" s="70"/>
      <c r="U10" s="71"/>
      <c r="V10" s="62"/>
      <c r="W10" s="62"/>
      <c r="X10" s="62"/>
      <c r="Y10" s="17"/>
      <c r="Z10" s="63"/>
      <c r="AA10" s="63"/>
      <c r="AB10" s="63"/>
      <c r="AC10" s="17"/>
      <c r="AD10" s="64"/>
      <c r="AE10" s="64"/>
      <c r="AF10" s="64"/>
      <c r="AG10" s="64"/>
      <c r="AH10" s="64"/>
      <c r="AI10" s="64"/>
      <c r="AJ10" s="64"/>
      <c r="AK10" s="64"/>
      <c r="AL10" s="17"/>
      <c r="AM10" s="17"/>
      <c r="AN10" s="17"/>
      <c r="AO10" s="17"/>
      <c r="AP10" s="17"/>
      <c r="AQ10" s="17"/>
      <c r="AR10" s="17"/>
      <c r="AX10" s="18"/>
      <c r="AY10" s="19"/>
      <c r="AZ10" s="18"/>
      <c r="BA10" s="19"/>
      <c r="BB10" s="19"/>
      <c r="BC10" s="18"/>
    </row>
    <row r="11" spans="1:55" ht="18.75" customHeight="1" thickTop="1">
      <c r="A11" s="72"/>
      <c r="B11" s="72"/>
      <c r="C11" s="72"/>
      <c r="D11" s="72"/>
      <c r="E11" s="72"/>
      <c r="F11" s="72"/>
      <c r="G11" s="73" t="s">
        <v>14</v>
      </c>
      <c r="H11" s="74" t="s">
        <v>15</v>
      </c>
      <c r="I11" s="75" t="s">
        <v>16</v>
      </c>
      <c r="J11" s="55"/>
      <c r="K11" s="72"/>
      <c r="L11" s="72"/>
      <c r="M11" s="66"/>
      <c r="N11" s="66"/>
      <c r="O11" s="66"/>
      <c r="P11" s="76"/>
      <c r="Q11" s="66"/>
      <c r="R11" s="66"/>
      <c r="S11" s="69"/>
      <c r="T11" s="70"/>
      <c r="U11" s="71"/>
      <c r="V11" s="62"/>
      <c r="W11" s="62"/>
      <c r="X11" s="62"/>
      <c r="Y11" s="17"/>
      <c r="Z11" s="63"/>
      <c r="AA11" s="63"/>
      <c r="AB11" s="63"/>
      <c r="AC11" s="17"/>
      <c r="AD11" s="64"/>
      <c r="AE11" s="64"/>
      <c r="AF11" s="64"/>
      <c r="AG11" s="64"/>
      <c r="AH11" s="64"/>
      <c r="AI11" s="64"/>
      <c r="AJ11" s="64"/>
      <c r="AK11" s="64"/>
      <c r="AL11" s="17"/>
      <c r="AM11" s="17"/>
      <c r="AN11" s="17"/>
      <c r="AO11" s="17"/>
      <c r="AP11" s="17"/>
      <c r="AQ11" s="17"/>
      <c r="AR11" s="17"/>
      <c r="AX11" s="18"/>
      <c r="AY11" s="19"/>
      <c r="AZ11" s="18"/>
      <c r="BA11" s="19"/>
      <c r="BB11" s="19"/>
      <c r="BC11" s="18"/>
    </row>
    <row r="12" spans="1:55" ht="18.75" customHeight="1" thickBot="1">
      <c r="A12" s="72"/>
      <c r="B12" s="72"/>
      <c r="C12" s="72"/>
      <c r="D12" s="72"/>
      <c r="E12" s="72"/>
      <c r="F12" s="72"/>
      <c r="G12" s="77" t="s">
        <v>17</v>
      </c>
      <c r="H12" s="78">
        <v>7</v>
      </c>
      <c r="I12" s="79">
        <v>-24</v>
      </c>
      <c r="J12" s="55"/>
      <c r="K12" s="72"/>
      <c r="L12" s="72"/>
      <c r="M12" s="66"/>
      <c r="N12" s="66"/>
      <c r="O12" s="66"/>
      <c r="P12" s="66"/>
      <c r="Q12" s="66"/>
      <c r="R12" s="66"/>
      <c r="S12" s="69"/>
      <c r="T12" s="70"/>
      <c r="U12" s="71"/>
      <c r="V12" s="71"/>
      <c r="W12" s="80"/>
      <c r="X12" s="80"/>
      <c r="Y12" s="17"/>
      <c r="Z12" s="63"/>
      <c r="AA12" s="63"/>
      <c r="AB12" s="63"/>
      <c r="AC12" s="17"/>
      <c r="AD12" s="64"/>
      <c r="AE12" s="64"/>
      <c r="AF12" s="64"/>
      <c r="AG12" s="64"/>
      <c r="AH12" s="64"/>
      <c r="AI12" s="64"/>
      <c r="AJ12" s="64"/>
      <c r="AK12" s="64"/>
      <c r="AL12" s="17"/>
      <c r="AM12" s="17"/>
      <c r="AN12" s="17"/>
      <c r="AO12" s="17"/>
      <c r="AP12" s="17"/>
      <c r="AQ12" s="17"/>
      <c r="AR12" s="17"/>
      <c r="AX12" s="18"/>
      <c r="AY12" s="19"/>
      <c r="AZ12" s="18"/>
      <c r="BA12" s="19"/>
      <c r="BB12" s="19"/>
      <c r="BC12" s="18"/>
    </row>
    <row r="13" spans="1:55" ht="9" customHeight="1" thickTop="1">
      <c r="A13" s="81"/>
      <c r="B13" s="81"/>
      <c r="C13" s="81"/>
      <c r="D13" s="81"/>
      <c r="E13" s="81"/>
      <c r="F13" s="81"/>
      <c r="G13" s="82"/>
      <c r="H13" s="81"/>
      <c r="I13" s="81"/>
      <c r="J13" s="83"/>
      <c r="K13" s="81"/>
      <c r="L13" s="81"/>
      <c r="M13" s="84"/>
      <c r="N13" s="84"/>
      <c r="O13" s="84"/>
      <c r="P13" s="84"/>
      <c r="Q13" s="84"/>
      <c r="R13" s="84"/>
      <c r="S13" s="85"/>
      <c r="T13" s="86"/>
      <c r="U13" s="52"/>
      <c r="V13" s="87"/>
      <c r="W13" s="52"/>
      <c r="X13" s="52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X13" s="18"/>
      <c r="AY13" s="19"/>
      <c r="AZ13" s="18"/>
      <c r="BA13" s="19"/>
      <c r="BB13" s="19"/>
      <c r="BC13" s="18"/>
    </row>
    <row r="14" spans="1:55" ht="61.5" customHeight="1" thickBot="1">
      <c r="A14" s="1" t="s">
        <v>340</v>
      </c>
      <c r="B14" s="2" t="s">
        <v>341</v>
      </c>
      <c r="C14" s="3" t="s">
        <v>342</v>
      </c>
      <c r="D14" s="3" t="s">
        <v>343</v>
      </c>
      <c r="E14" s="4" t="s">
        <v>344</v>
      </c>
      <c r="F14" s="88" t="s">
        <v>345</v>
      </c>
      <c r="G14" s="89" t="s">
        <v>346</v>
      </c>
      <c r="H14" s="90" t="s">
        <v>347</v>
      </c>
      <c r="I14" s="91" t="s">
        <v>348</v>
      </c>
      <c r="J14" s="92" t="s">
        <v>349</v>
      </c>
      <c r="K14" s="93" t="s">
        <v>350</v>
      </c>
      <c r="L14" s="5" t="s">
        <v>351</v>
      </c>
      <c r="M14" s="5" t="s">
        <v>352</v>
      </c>
      <c r="N14" s="5" t="s">
        <v>353</v>
      </c>
      <c r="O14" s="10" t="s">
        <v>354</v>
      </c>
      <c r="P14" s="1" t="s">
        <v>355</v>
      </c>
      <c r="Q14" s="1" t="s">
        <v>356</v>
      </c>
      <c r="R14" s="1" t="s">
        <v>357</v>
      </c>
      <c r="S14" s="11" t="s">
        <v>358</v>
      </c>
      <c r="T14" s="12" t="s">
        <v>359</v>
      </c>
      <c r="U14" s="13" t="s">
        <v>360</v>
      </c>
      <c r="V14" s="1" t="s">
        <v>361</v>
      </c>
      <c r="W14" s="14" t="s">
        <v>362</v>
      </c>
      <c r="X14" s="14" t="s">
        <v>363</v>
      </c>
      <c r="Y14" s="94"/>
      <c r="Z14" s="149" t="s">
        <v>18</v>
      </c>
      <c r="AA14" s="149"/>
      <c r="AB14" s="149"/>
      <c r="AC14" s="94"/>
      <c r="AD14" s="150" t="s">
        <v>1</v>
      </c>
      <c r="AE14" s="151"/>
      <c r="AF14" s="151"/>
      <c r="AG14" s="151"/>
      <c r="AH14" s="151"/>
      <c r="AI14" s="151"/>
      <c r="AJ14" s="151"/>
      <c r="AK14" s="152"/>
      <c r="AL14" s="153" t="str">
        <f>$AL$1</f>
        <v>Nákupní rabat po odečtení všech slev</v>
      </c>
      <c r="AM14" s="154"/>
      <c r="AN14" s="155"/>
      <c r="AO14" s="29"/>
      <c r="AP14" s="156" t="s">
        <v>3</v>
      </c>
      <c r="AQ14" s="156"/>
      <c r="AR14" s="156"/>
      <c r="AX14" s="18"/>
      <c r="AY14" s="19"/>
      <c r="AZ14" s="18"/>
      <c r="BA14" s="19"/>
      <c r="BB14" s="19"/>
      <c r="BC14" s="18"/>
    </row>
    <row r="15" spans="1:55" ht="16.5" customHeight="1">
      <c r="A15" s="95"/>
      <c r="B15" s="96"/>
      <c r="C15" s="97" t="s">
        <v>19</v>
      </c>
      <c r="D15" s="98"/>
      <c r="E15" s="99"/>
      <c r="F15" s="99"/>
      <c r="G15" s="100"/>
      <c r="H15" s="100"/>
      <c r="I15" s="100"/>
      <c r="J15" s="101"/>
      <c r="K15" s="102" t="s">
        <v>20</v>
      </c>
      <c r="L15" s="99" t="s">
        <v>20</v>
      </c>
      <c r="M15" s="99" t="s">
        <v>20</v>
      </c>
      <c r="N15" s="99" t="s">
        <v>20</v>
      </c>
      <c r="O15" s="103" t="s">
        <v>20</v>
      </c>
      <c r="P15" s="104" t="s">
        <v>20</v>
      </c>
      <c r="Q15" s="103"/>
      <c r="R15" s="103"/>
      <c r="S15" s="103"/>
      <c r="T15" s="105"/>
      <c r="U15" s="106"/>
      <c r="V15" s="107"/>
      <c r="W15" s="108" t="str">
        <f>IF(B15=ZNdruh1,U15*((100-$Z$6)/100),IF(B15=ZNdruh2,U15*((100-$AA$6)/100),IF(B15=ZNdruh3,U15*((100-$AB$6)/100)," ")))</f>
        <v> </v>
      </c>
      <c r="X15" s="109" t="str">
        <f>IF(B15=ZNdruh1,W15*1.21,IF(B15=ZNdruh2,W15*1.21,IF(B15=ZNdruh3,W15*1.21," ")))</f>
        <v> </v>
      </c>
      <c r="Y15" s="110"/>
      <c r="Z15" s="138" t="str">
        <f>IF(B15=ZNdruh1,$Z$6,IF(B15=ZNdruh2,$AA$6,IF(B15=ZNdruh3,$AB$6," ")))</f>
        <v> </v>
      </c>
      <c r="AA15" s="138"/>
      <c r="AB15" s="138"/>
      <c r="AC15" s="110"/>
      <c r="AD15" s="139">
        <f>IF(A15="","",BC15)</f>
      </c>
      <c r="AE15" s="140"/>
      <c r="AF15" s="140"/>
      <c r="AG15" s="140"/>
      <c r="AH15" s="140"/>
      <c r="AI15" s="140"/>
      <c r="AJ15" s="140"/>
      <c r="AK15" s="141"/>
      <c r="AL15" s="142">
        <f>IF(B15=ZNdruh1,$AL$6,IF(B15=ZNdruh2,$AM$6,IF(B15=ZNdruh3,$AN$6,"")))</f>
      </c>
      <c r="AM15" s="143"/>
      <c r="AN15" s="144"/>
      <c r="AO15" s="110"/>
      <c r="AP15" s="111">
        <f>IF(B15="","",W15-AD15)</f>
      </c>
      <c r="AQ15" s="112">
        <f>IF(B15="","",1-AD15/W15)</f>
      </c>
      <c r="AR15" s="112">
        <f>IF(B15="","",W15/AD15-1)</f>
      </c>
      <c r="AX15" s="113" t="str">
        <f>IF(B15=ZNdruh1,U15*(100-ZSdruh1)/100,IF(B15=ZNdruh2,U15*(100-ZSdruh2)/100,IF(B15=ZNdruh3,U15*(100-ZSdruh3)/100," ")))</f>
        <v> </v>
      </c>
      <c r="AY15" s="114">
        <f>IF(B15=ZNdruh1,"A",IF(B15=ZNdruh2,"A",IF(B15=ZNdruh3,"N","")))</f>
      </c>
      <c r="AZ15" s="115" t="str">
        <f>IF(AY15="A",AX15*(100-SZZP)/100,IF(AY15="N",AX15," "))</f>
        <v> </v>
      </c>
      <c r="BA15" s="114" t="str">
        <f>IF(R15="m2","A","N")</f>
        <v>N</v>
      </c>
      <c r="BB15" s="116" t="str">
        <f>IF(B15=ZNdruh3,"N","A")</f>
        <v>A</v>
      </c>
      <c r="BC15" s="115" t="str">
        <f>IF(AND(BA15="A",BB15="A",F15="PAL"),AZ15*(100-SNCP)/100,AZ15)</f>
        <v> </v>
      </c>
    </row>
    <row r="16" spans="1:55" ht="15">
      <c r="A16" s="117">
        <v>151311</v>
      </c>
      <c r="B16" s="118" t="s">
        <v>21</v>
      </c>
      <c r="C16" s="119" t="s">
        <v>19</v>
      </c>
      <c r="D16" s="119" t="s">
        <v>22</v>
      </c>
      <c r="E16" s="120">
        <v>2018</v>
      </c>
      <c r="F16" s="120"/>
      <c r="G16" s="121"/>
      <c r="H16" s="122"/>
      <c r="I16" s="123"/>
      <c r="J16" s="124"/>
      <c r="K16" s="125" t="s">
        <v>23</v>
      </c>
      <c r="L16" s="125" t="s">
        <v>23</v>
      </c>
      <c r="M16" s="125"/>
      <c r="N16" s="126"/>
      <c r="O16" s="127" t="s">
        <v>24</v>
      </c>
      <c r="P16" s="127" t="s">
        <v>25</v>
      </c>
      <c r="Q16" s="127">
        <v>9</v>
      </c>
      <c r="R16" s="127" t="s">
        <v>26</v>
      </c>
      <c r="S16" s="128">
        <v>1.5</v>
      </c>
      <c r="T16" s="129"/>
      <c r="U16" s="130">
        <v>484.06139315230223</v>
      </c>
      <c r="V16" s="131">
        <v>585.7142857142857</v>
      </c>
      <c r="W16" s="108">
        <f aca="true" t="shared" si="0" ref="W16:W79">IF(B16=ZNdruh1,U16*((100-$Z$6)/100),IF(B16=ZNdruh2,U16*((100-$AA$6)/100),IF(B16=ZNdruh3,U16*((100-$AB$6)/100)," ")))</f>
        <v>304.9586776859504</v>
      </c>
      <c r="X16" s="109">
        <f aca="true" t="shared" si="1" ref="X16:X79">IF(B16=ZNdruh1,W16*1.21,IF(B16=ZNdruh2,W16*1.21,IF(B16=ZNdruh3,W16*1.21," ")))</f>
        <v>369</v>
      </c>
      <c r="Y16" s="110"/>
      <c r="Z16" s="138">
        <f aca="true" t="shared" si="2" ref="Z16:Z79">IF(B16=ZNdruh1,$Z$6,IF(B16=ZNdruh2,$AA$6,IF(B16=ZNdruh3,$AB$6," ")))</f>
        <v>37</v>
      </c>
      <c r="AA16" s="138"/>
      <c r="AB16" s="138"/>
      <c r="AC16" s="110"/>
      <c r="AD16" s="139">
        <f aca="true" t="shared" si="3" ref="AD16:AD79">IF(A16="","",BC16)</f>
        <v>484.0613931523023</v>
      </c>
      <c r="AE16" s="140"/>
      <c r="AF16" s="140"/>
      <c r="AG16" s="140"/>
      <c r="AH16" s="140"/>
      <c r="AI16" s="140"/>
      <c r="AJ16" s="140"/>
      <c r="AK16" s="141"/>
      <c r="AL16" s="142">
        <f aca="true" t="shared" si="4" ref="AL16:AL79">IF(B16=ZNdruh1,$AL$6,IF(B16=ZNdruh2,$AM$6,IF(B16=ZNdruh3,$AN$6,"")))</f>
        <v>0</v>
      </c>
      <c r="AM16" s="143"/>
      <c r="AN16" s="144"/>
      <c r="AO16" s="110"/>
      <c r="AP16" s="111">
        <f aca="true" t="shared" si="5" ref="AP16:AP79">IF(B16="","",W16-AD16)</f>
        <v>-179.10271546635187</v>
      </c>
      <c r="AQ16" s="112">
        <f aca="true" t="shared" si="6" ref="AQ16:AQ79">IF(B16="","",1-AD16/W16)</f>
        <v>-0.5873015873015874</v>
      </c>
      <c r="AR16" s="112">
        <f aca="true" t="shared" si="7" ref="AR16:AR79">IF(B16="","",W16/AD16-1)</f>
        <v>-0.37</v>
      </c>
      <c r="AX16" s="113">
        <f aca="true" t="shared" si="8" ref="AX16:AX79">IF(B16=ZNdruh1,U16*(100-ZSdruh1)/100,IF(B16=ZNdruh2,U16*(100-ZSdruh2)/100,IF(B16=ZNdruh3,U16*(100-ZSdruh3)/100," ")))</f>
        <v>484.0613931523023</v>
      </c>
      <c r="AY16" s="114" t="str">
        <f aca="true" t="shared" si="9" ref="AY16:AY79">IF(B16=ZNdruh1,"A",IF(B16=ZNdruh2,"A",IF(B16=ZNdruh3,"N","")))</f>
        <v>A</v>
      </c>
      <c r="AZ16" s="115">
        <f aca="true" t="shared" si="10" ref="AZ16:AZ79">IF(AY16="A",AX16*(100-SZZP)/100,IF(AY16="N",AX16," "))</f>
        <v>484.0613931523023</v>
      </c>
      <c r="BA16" s="114" t="str">
        <f aca="true" t="shared" si="11" ref="BA16:BA79">IF(R16="m2","A","N")</f>
        <v>N</v>
      </c>
      <c r="BB16" s="116" t="str">
        <f aca="true" t="shared" si="12" ref="BB16:BB79">IF(B16=ZNdruh3,"N","A")</f>
        <v>A</v>
      </c>
      <c r="BC16" s="115">
        <f aca="true" t="shared" si="13" ref="BC16:BC79">IF(AND(BA16="A",BB16="A",F16="PAL"),AZ16*(100-SNCP)/100,AZ16)</f>
        <v>484.0613931523023</v>
      </c>
    </row>
    <row r="17" spans="1:55" ht="15">
      <c r="A17" s="117">
        <v>152175</v>
      </c>
      <c r="B17" s="118" t="s">
        <v>21</v>
      </c>
      <c r="C17" s="119" t="s">
        <v>19</v>
      </c>
      <c r="D17" s="119" t="s">
        <v>27</v>
      </c>
      <c r="E17" s="120">
        <v>2018</v>
      </c>
      <c r="F17" s="120"/>
      <c r="G17" s="121"/>
      <c r="H17" s="122"/>
      <c r="I17" s="123"/>
      <c r="J17" s="124"/>
      <c r="K17" s="125" t="s">
        <v>23</v>
      </c>
      <c r="L17" s="125" t="s">
        <v>23</v>
      </c>
      <c r="M17" s="125"/>
      <c r="N17" s="126"/>
      <c r="O17" s="127" t="s">
        <v>24</v>
      </c>
      <c r="P17" s="127" t="s">
        <v>25</v>
      </c>
      <c r="Q17" s="127">
        <v>9</v>
      </c>
      <c r="R17" s="127" t="s">
        <v>26</v>
      </c>
      <c r="S17" s="128">
        <v>1.5</v>
      </c>
      <c r="T17" s="129"/>
      <c r="U17" s="130">
        <v>484.06139315230223</v>
      </c>
      <c r="V17" s="131">
        <v>585.7142857142857</v>
      </c>
      <c r="W17" s="108">
        <f t="shared" si="0"/>
        <v>304.9586776859504</v>
      </c>
      <c r="X17" s="109">
        <f t="shared" si="1"/>
        <v>369</v>
      </c>
      <c r="Y17" s="110"/>
      <c r="Z17" s="138">
        <f t="shared" si="2"/>
        <v>37</v>
      </c>
      <c r="AA17" s="138"/>
      <c r="AB17" s="138"/>
      <c r="AC17" s="110"/>
      <c r="AD17" s="139">
        <f t="shared" si="3"/>
        <v>484.0613931523023</v>
      </c>
      <c r="AE17" s="140"/>
      <c r="AF17" s="140"/>
      <c r="AG17" s="140"/>
      <c r="AH17" s="140"/>
      <c r="AI17" s="140"/>
      <c r="AJ17" s="140"/>
      <c r="AK17" s="141"/>
      <c r="AL17" s="142">
        <f t="shared" si="4"/>
        <v>0</v>
      </c>
      <c r="AM17" s="143"/>
      <c r="AN17" s="144"/>
      <c r="AO17" s="110"/>
      <c r="AP17" s="111">
        <f t="shared" si="5"/>
        <v>-179.10271546635187</v>
      </c>
      <c r="AQ17" s="112">
        <f t="shared" si="6"/>
        <v>-0.5873015873015874</v>
      </c>
      <c r="AR17" s="112">
        <f t="shared" si="7"/>
        <v>-0.37</v>
      </c>
      <c r="AX17" s="113">
        <f t="shared" si="8"/>
        <v>484.0613931523023</v>
      </c>
      <c r="AY17" s="114" t="str">
        <f t="shared" si="9"/>
        <v>A</v>
      </c>
      <c r="AZ17" s="115">
        <f t="shared" si="10"/>
        <v>484.0613931523023</v>
      </c>
      <c r="BA17" s="114" t="str">
        <f t="shared" si="11"/>
        <v>N</v>
      </c>
      <c r="BB17" s="116" t="str">
        <f t="shared" si="12"/>
        <v>A</v>
      </c>
      <c r="BC17" s="115">
        <f t="shared" si="13"/>
        <v>484.0613931523023</v>
      </c>
    </row>
    <row r="18" spans="1:55" ht="15">
      <c r="A18" s="117">
        <v>152181</v>
      </c>
      <c r="B18" s="118" t="s">
        <v>21</v>
      </c>
      <c r="C18" s="119" t="s">
        <v>19</v>
      </c>
      <c r="D18" s="119" t="s">
        <v>28</v>
      </c>
      <c r="E18" s="120">
        <v>2018</v>
      </c>
      <c r="F18" s="120"/>
      <c r="G18" s="121"/>
      <c r="H18" s="122"/>
      <c r="I18" s="123"/>
      <c r="J18" s="124"/>
      <c r="K18" s="125" t="s">
        <v>23</v>
      </c>
      <c r="L18" s="125" t="s">
        <v>23</v>
      </c>
      <c r="M18" s="125"/>
      <c r="N18" s="126"/>
      <c r="O18" s="127" t="s">
        <v>29</v>
      </c>
      <c r="P18" s="127" t="s">
        <v>25</v>
      </c>
      <c r="Q18" s="127">
        <v>9</v>
      </c>
      <c r="R18" s="127" t="s">
        <v>26</v>
      </c>
      <c r="S18" s="128">
        <v>1.2</v>
      </c>
      <c r="T18" s="129"/>
      <c r="U18" s="130">
        <v>405.35222353404174</v>
      </c>
      <c r="V18" s="131">
        <v>490.4761904761905</v>
      </c>
      <c r="W18" s="108">
        <f t="shared" si="0"/>
        <v>255.3719008264463</v>
      </c>
      <c r="X18" s="109">
        <f t="shared" si="1"/>
        <v>309</v>
      </c>
      <c r="Y18" s="110"/>
      <c r="Z18" s="138">
        <f t="shared" si="2"/>
        <v>37</v>
      </c>
      <c r="AA18" s="138"/>
      <c r="AB18" s="138"/>
      <c r="AC18" s="110"/>
      <c r="AD18" s="139">
        <f t="shared" si="3"/>
        <v>405.35222353404174</v>
      </c>
      <c r="AE18" s="140"/>
      <c r="AF18" s="140"/>
      <c r="AG18" s="140"/>
      <c r="AH18" s="140"/>
      <c r="AI18" s="140"/>
      <c r="AJ18" s="140"/>
      <c r="AK18" s="141"/>
      <c r="AL18" s="142">
        <f t="shared" si="4"/>
        <v>0</v>
      </c>
      <c r="AM18" s="143"/>
      <c r="AN18" s="144"/>
      <c r="AO18" s="110"/>
      <c r="AP18" s="111">
        <f t="shared" si="5"/>
        <v>-149.98032270759543</v>
      </c>
      <c r="AQ18" s="112">
        <f t="shared" si="6"/>
        <v>-0.5873015873015872</v>
      </c>
      <c r="AR18" s="112">
        <f t="shared" si="7"/>
        <v>-0.37</v>
      </c>
      <c r="AX18" s="113">
        <f t="shared" si="8"/>
        <v>405.35222353404174</v>
      </c>
      <c r="AY18" s="114" t="str">
        <f t="shared" si="9"/>
        <v>A</v>
      </c>
      <c r="AZ18" s="115">
        <f t="shared" si="10"/>
        <v>405.35222353404174</v>
      </c>
      <c r="BA18" s="114" t="str">
        <f t="shared" si="11"/>
        <v>N</v>
      </c>
      <c r="BB18" s="116" t="str">
        <f t="shared" si="12"/>
        <v>A</v>
      </c>
      <c r="BC18" s="115">
        <f t="shared" si="13"/>
        <v>405.35222353404174</v>
      </c>
    </row>
    <row r="19" spans="1:55" ht="15">
      <c r="A19" s="117">
        <v>152186</v>
      </c>
      <c r="B19" s="118" t="s">
        <v>21</v>
      </c>
      <c r="C19" s="119" t="s">
        <v>19</v>
      </c>
      <c r="D19" s="119" t="s">
        <v>30</v>
      </c>
      <c r="E19" s="120">
        <v>2018</v>
      </c>
      <c r="F19" s="120"/>
      <c r="G19" s="121"/>
      <c r="H19" s="122"/>
      <c r="I19" s="123"/>
      <c r="J19" s="124"/>
      <c r="K19" s="125" t="s">
        <v>23</v>
      </c>
      <c r="L19" s="125" t="s">
        <v>23</v>
      </c>
      <c r="M19" s="125"/>
      <c r="N19" s="126"/>
      <c r="O19" s="127" t="s">
        <v>29</v>
      </c>
      <c r="P19" s="127" t="s">
        <v>25</v>
      </c>
      <c r="Q19" s="127">
        <v>9</v>
      </c>
      <c r="R19" s="127" t="s">
        <v>26</v>
      </c>
      <c r="S19" s="128">
        <v>1.2</v>
      </c>
      <c r="T19" s="129"/>
      <c r="U19" s="130">
        <v>405.35222353404174</v>
      </c>
      <c r="V19" s="131">
        <v>490.4761904761905</v>
      </c>
      <c r="W19" s="108">
        <f t="shared" si="0"/>
        <v>255.3719008264463</v>
      </c>
      <c r="X19" s="109">
        <f t="shared" si="1"/>
        <v>309</v>
      </c>
      <c r="Y19" s="110"/>
      <c r="Z19" s="138">
        <f t="shared" si="2"/>
        <v>37</v>
      </c>
      <c r="AA19" s="138"/>
      <c r="AB19" s="138"/>
      <c r="AC19" s="110"/>
      <c r="AD19" s="139">
        <f t="shared" si="3"/>
        <v>405.35222353404174</v>
      </c>
      <c r="AE19" s="140"/>
      <c r="AF19" s="140"/>
      <c r="AG19" s="140"/>
      <c r="AH19" s="140"/>
      <c r="AI19" s="140"/>
      <c r="AJ19" s="140"/>
      <c r="AK19" s="141"/>
      <c r="AL19" s="142">
        <f t="shared" si="4"/>
        <v>0</v>
      </c>
      <c r="AM19" s="143"/>
      <c r="AN19" s="144"/>
      <c r="AO19" s="110"/>
      <c r="AP19" s="111">
        <f t="shared" si="5"/>
        <v>-149.98032270759543</v>
      </c>
      <c r="AQ19" s="112">
        <f t="shared" si="6"/>
        <v>-0.5873015873015872</v>
      </c>
      <c r="AR19" s="112">
        <f t="shared" si="7"/>
        <v>-0.37</v>
      </c>
      <c r="AX19" s="113">
        <f t="shared" si="8"/>
        <v>405.35222353404174</v>
      </c>
      <c r="AY19" s="114" t="str">
        <f t="shared" si="9"/>
        <v>A</v>
      </c>
      <c r="AZ19" s="115">
        <f t="shared" si="10"/>
        <v>405.35222353404174</v>
      </c>
      <c r="BA19" s="114" t="str">
        <f t="shared" si="11"/>
        <v>N</v>
      </c>
      <c r="BB19" s="116" t="str">
        <f t="shared" si="12"/>
        <v>A</v>
      </c>
      <c r="BC19" s="115">
        <f t="shared" si="13"/>
        <v>405.35222353404174</v>
      </c>
    </row>
    <row r="20" spans="1:55" ht="15">
      <c r="A20" s="117">
        <v>151456</v>
      </c>
      <c r="B20" s="118" t="s">
        <v>21</v>
      </c>
      <c r="C20" s="119" t="s">
        <v>19</v>
      </c>
      <c r="D20" s="119" t="s">
        <v>31</v>
      </c>
      <c r="E20" s="120">
        <v>2018</v>
      </c>
      <c r="F20" s="120" t="s">
        <v>32</v>
      </c>
      <c r="G20" s="121">
        <v>43831</v>
      </c>
      <c r="H20" s="122"/>
      <c r="I20" s="123"/>
      <c r="J20" s="124"/>
      <c r="K20" s="125" t="s">
        <v>23</v>
      </c>
      <c r="L20" s="125" t="s">
        <v>23</v>
      </c>
      <c r="M20" s="125" t="s">
        <v>33</v>
      </c>
      <c r="N20" s="126" t="s">
        <v>34</v>
      </c>
      <c r="O20" s="127" t="s">
        <v>35</v>
      </c>
      <c r="P20" s="127" t="s">
        <v>25</v>
      </c>
      <c r="Q20" s="127">
        <v>1.44</v>
      </c>
      <c r="R20" s="127" t="s">
        <v>36</v>
      </c>
      <c r="S20" s="128">
        <v>20.4</v>
      </c>
      <c r="T20" s="129">
        <v>43.2</v>
      </c>
      <c r="U20" s="130">
        <v>707.070707070707</v>
      </c>
      <c r="V20" s="131">
        <v>855.5555555555555</v>
      </c>
      <c r="W20" s="108">
        <f t="shared" si="0"/>
        <v>445.45454545454544</v>
      </c>
      <c r="X20" s="109">
        <f t="shared" si="1"/>
        <v>539</v>
      </c>
      <c r="Y20" s="110"/>
      <c r="Z20" s="138">
        <f t="shared" si="2"/>
        <v>37</v>
      </c>
      <c r="AA20" s="138"/>
      <c r="AB20" s="138"/>
      <c r="AC20" s="110"/>
      <c r="AD20" s="139">
        <f t="shared" si="3"/>
        <v>707.070707070707</v>
      </c>
      <c r="AE20" s="140"/>
      <c r="AF20" s="140"/>
      <c r="AG20" s="140"/>
      <c r="AH20" s="140"/>
      <c r="AI20" s="140"/>
      <c r="AJ20" s="140"/>
      <c r="AK20" s="141"/>
      <c r="AL20" s="142">
        <f t="shared" si="4"/>
        <v>0</v>
      </c>
      <c r="AM20" s="143"/>
      <c r="AN20" s="144"/>
      <c r="AO20" s="110"/>
      <c r="AP20" s="111">
        <f t="shared" si="5"/>
        <v>-261.6161616161616</v>
      </c>
      <c r="AQ20" s="112">
        <f t="shared" si="6"/>
        <v>-0.5873015873015872</v>
      </c>
      <c r="AR20" s="112">
        <f t="shared" si="7"/>
        <v>-0.37</v>
      </c>
      <c r="AX20" s="113">
        <f t="shared" si="8"/>
        <v>707.070707070707</v>
      </c>
      <c r="AY20" s="114" t="str">
        <f t="shared" si="9"/>
        <v>A</v>
      </c>
      <c r="AZ20" s="115">
        <f t="shared" si="10"/>
        <v>707.070707070707</v>
      </c>
      <c r="BA20" s="114" t="str">
        <f t="shared" si="11"/>
        <v>A</v>
      </c>
      <c r="BB20" s="116" t="str">
        <f t="shared" si="12"/>
        <v>A</v>
      </c>
      <c r="BC20" s="115">
        <f t="shared" si="13"/>
        <v>707.070707070707</v>
      </c>
    </row>
    <row r="21" spans="1:55" ht="15">
      <c r="A21" s="117">
        <v>151466</v>
      </c>
      <c r="B21" s="118" t="s">
        <v>21</v>
      </c>
      <c r="C21" s="119" t="s">
        <v>19</v>
      </c>
      <c r="D21" s="119" t="s">
        <v>37</v>
      </c>
      <c r="E21" s="120">
        <v>2018</v>
      </c>
      <c r="F21" s="120" t="s">
        <v>32</v>
      </c>
      <c r="G21" s="121">
        <v>43831</v>
      </c>
      <c r="H21" s="122"/>
      <c r="I21" s="123"/>
      <c r="J21" s="124"/>
      <c r="K21" s="125" t="s">
        <v>23</v>
      </c>
      <c r="L21" s="125" t="s">
        <v>23</v>
      </c>
      <c r="M21" s="125" t="s">
        <v>33</v>
      </c>
      <c r="N21" s="126" t="s">
        <v>34</v>
      </c>
      <c r="O21" s="127" t="s">
        <v>38</v>
      </c>
      <c r="P21" s="127" t="s">
        <v>25</v>
      </c>
      <c r="Q21" s="127">
        <v>1.62</v>
      </c>
      <c r="R21" s="127" t="s">
        <v>36</v>
      </c>
      <c r="S21" s="128">
        <v>19.7</v>
      </c>
      <c r="T21" s="129">
        <v>64.8</v>
      </c>
      <c r="U21" s="130">
        <v>693.9525121343303</v>
      </c>
      <c r="V21" s="131">
        <v>839.6825396825396</v>
      </c>
      <c r="W21" s="108">
        <f t="shared" si="0"/>
        <v>437.1900826446281</v>
      </c>
      <c r="X21" s="109">
        <f t="shared" si="1"/>
        <v>529</v>
      </c>
      <c r="Y21" s="110"/>
      <c r="Z21" s="138">
        <f t="shared" si="2"/>
        <v>37</v>
      </c>
      <c r="AA21" s="138"/>
      <c r="AB21" s="138"/>
      <c r="AC21" s="110"/>
      <c r="AD21" s="139">
        <f t="shared" si="3"/>
        <v>693.9525121343303</v>
      </c>
      <c r="AE21" s="140"/>
      <c r="AF21" s="140"/>
      <c r="AG21" s="140"/>
      <c r="AH21" s="140"/>
      <c r="AI21" s="140"/>
      <c r="AJ21" s="140"/>
      <c r="AK21" s="141"/>
      <c r="AL21" s="142">
        <f t="shared" si="4"/>
        <v>0</v>
      </c>
      <c r="AM21" s="143"/>
      <c r="AN21" s="144"/>
      <c r="AO21" s="110"/>
      <c r="AP21" s="111">
        <f t="shared" si="5"/>
        <v>-256.7624294897022</v>
      </c>
      <c r="AQ21" s="112">
        <f t="shared" si="6"/>
        <v>-0.5873015873015872</v>
      </c>
      <c r="AR21" s="112">
        <f t="shared" si="7"/>
        <v>-0.37</v>
      </c>
      <c r="AX21" s="113">
        <f t="shared" si="8"/>
        <v>693.9525121343303</v>
      </c>
      <c r="AY21" s="114" t="str">
        <f t="shared" si="9"/>
        <v>A</v>
      </c>
      <c r="AZ21" s="115">
        <f t="shared" si="10"/>
        <v>693.9525121343303</v>
      </c>
      <c r="BA21" s="114" t="str">
        <f t="shared" si="11"/>
        <v>A</v>
      </c>
      <c r="BB21" s="116" t="str">
        <f t="shared" si="12"/>
        <v>A</v>
      </c>
      <c r="BC21" s="115">
        <f t="shared" si="13"/>
        <v>693.9525121343303</v>
      </c>
    </row>
    <row r="22" spans="1:55" ht="15">
      <c r="A22" s="117">
        <v>152164</v>
      </c>
      <c r="B22" s="118" t="s">
        <v>21</v>
      </c>
      <c r="C22" s="119" t="s">
        <v>19</v>
      </c>
      <c r="D22" s="119" t="s">
        <v>39</v>
      </c>
      <c r="E22" s="120">
        <v>2018</v>
      </c>
      <c r="F22" s="120"/>
      <c r="G22" s="121"/>
      <c r="H22" s="122"/>
      <c r="I22" s="123"/>
      <c r="J22" s="124"/>
      <c r="K22" s="125" t="s">
        <v>23</v>
      </c>
      <c r="L22" s="125" t="s">
        <v>23</v>
      </c>
      <c r="M22" s="125" t="s">
        <v>33</v>
      </c>
      <c r="N22" s="126" t="s">
        <v>34</v>
      </c>
      <c r="O22" s="127" t="s">
        <v>38</v>
      </c>
      <c r="P22" s="127" t="s">
        <v>25</v>
      </c>
      <c r="Q22" s="127">
        <v>6</v>
      </c>
      <c r="R22" s="127" t="s">
        <v>26</v>
      </c>
      <c r="S22" s="128">
        <v>5.4</v>
      </c>
      <c r="T22" s="129"/>
      <c r="U22" s="130">
        <v>221.69749442476717</v>
      </c>
      <c r="V22" s="131">
        <v>268.25396825396825</v>
      </c>
      <c r="W22" s="108">
        <f t="shared" si="0"/>
        <v>139.66942148760333</v>
      </c>
      <c r="X22" s="109">
        <f t="shared" si="1"/>
        <v>169.00000000000003</v>
      </c>
      <c r="Y22" s="110"/>
      <c r="Z22" s="138">
        <f t="shared" si="2"/>
        <v>37</v>
      </c>
      <c r="AA22" s="138"/>
      <c r="AB22" s="138"/>
      <c r="AC22" s="110"/>
      <c r="AD22" s="139">
        <f t="shared" si="3"/>
        <v>221.69749442476717</v>
      </c>
      <c r="AE22" s="140"/>
      <c r="AF22" s="140"/>
      <c r="AG22" s="140"/>
      <c r="AH22" s="140"/>
      <c r="AI22" s="140"/>
      <c r="AJ22" s="140"/>
      <c r="AK22" s="141"/>
      <c r="AL22" s="142">
        <f t="shared" si="4"/>
        <v>0</v>
      </c>
      <c r="AM22" s="143"/>
      <c r="AN22" s="144"/>
      <c r="AO22" s="110"/>
      <c r="AP22" s="111">
        <f t="shared" si="5"/>
        <v>-82.02807293716384</v>
      </c>
      <c r="AQ22" s="112">
        <f t="shared" si="6"/>
        <v>-0.5873015873015872</v>
      </c>
      <c r="AR22" s="112">
        <f t="shared" si="7"/>
        <v>-0.37</v>
      </c>
      <c r="AX22" s="113">
        <f t="shared" si="8"/>
        <v>221.69749442476717</v>
      </c>
      <c r="AY22" s="114" t="str">
        <f t="shared" si="9"/>
        <v>A</v>
      </c>
      <c r="AZ22" s="115">
        <f t="shared" si="10"/>
        <v>221.69749442476717</v>
      </c>
      <c r="BA22" s="114" t="str">
        <f t="shared" si="11"/>
        <v>N</v>
      </c>
      <c r="BB22" s="116" t="str">
        <f t="shared" si="12"/>
        <v>A</v>
      </c>
      <c r="BC22" s="115">
        <f t="shared" si="13"/>
        <v>221.69749442476717</v>
      </c>
    </row>
    <row r="23" spans="1:55" ht="15">
      <c r="A23" s="117">
        <v>152169</v>
      </c>
      <c r="B23" s="118" t="s">
        <v>21</v>
      </c>
      <c r="C23" s="119" t="s">
        <v>19</v>
      </c>
      <c r="D23" s="119" t="s">
        <v>40</v>
      </c>
      <c r="E23" s="120">
        <v>2018</v>
      </c>
      <c r="F23" s="120"/>
      <c r="G23" s="121"/>
      <c r="H23" s="122"/>
      <c r="I23" s="123"/>
      <c r="J23" s="124"/>
      <c r="K23" s="125" t="s">
        <v>23</v>
      </c>
      <c r="L23" s="125" t="s">
        <v>23</v>
      </c>
      <c r="M23" s="125"/>
      <c r="N23" s="126"/>
      <c r="O23" s="127" t="s">
        <v>41</v>
      </c>
      <c r="P23" s="127" t="s">
        <v>25</v>
      </c>
      <c r="Q23" s="127">
        <v>14</v>
      </c>
      <c r="R23" s="127" t="s">
        <v>26</v>
      </c>
      <c r="S23" s="128">
        <v>1</v>
      </c>
      <c r="T23" s="129"/>
      <c r="U23" s="130">
        <v>45.91368227731864</v>
      </c>
      <c r="V23" s="131">
        <v>55.55555555555556</v>
      </c>
      <c r="W23" s="108">
        <f t="shared" si="0"/>
        <v>28.925619834710744</v>
      </c>
      <c r="X23" s="109">
        <f t="shared" si="1"/>
        <v>35</v>
      </c>
      <c r="Y23" s="110"/>
      <c r="Z23" s="138">
        <f t="shared" si="2"/>
        <v>37</v>
      </c>
      <c r="AA23" s="138"/>
      <c r="AB23" s="138"/>
      <c r="AC23" s="110"/>
      <c r="AD23" s="139">
        <f t="shared" si="3"/>
        <v>45.91368227731864</v>
      </c>
      <c r="AE23" s="140"/>
      <c r="AF23" s="140"/>
      <c r="AG23" s="140"/>
      <c r="AH23" s="140"/>
      <c r="AI23" s="140"/>
      <c r="AJ23" s="140"/>
      <c r="AK23" s="141"/>
      <c r="AL23" s="142">
        <f t="shared" si="4"/>
        <v>0</v>
      </c>
      <c r="AM23" s="143"/>
      <c r="AN23" s="144"/>
      <c r="AO23" s="110"/>
      <c r="AP23" s="111">
        <f t="shared" si="5"/>
        <v>-16.988062442607898</v>
      </c>
      <c r="AQ23" s="112">
        <f t="shared" si="6"/>
        <v>-0.5873015873015874</v>
      </c>
      <c r="AR23" s="112">
        <f t="shared" si="7"/>
        <v>-0.37</v>
      </c>
      <c r="AX23" s="113">
        <f t="shared" si="8"/>
        <v>45.91368227731864</v>
      </c>
      <c r="AY23" s="114" t="str">
        <f t="shared" si="9"/>
        <v>A</v>
      </c>
      <c r="AZ23" s="115">
        <f t="shared" si="10"/>
        <v>45.91368227731864</v>
      </c>
      <c r="BA23" s="114" t="str">
        <f t="shared" si="11"/>
        <v>N</v>
      </c>
      <c r="BB23" s="116" t="str">
        <f t="shared" si="12"/>
        <v>A</v>
      </c>
      <c r="BC23" s="115">
        <f t="shared" si="13"/>
        <v>45.91368227731864</v>
      </c>
    </row>
    <row r="24" spans="1:55" ht="15">
      <c r="A24" s="117">
        <v>164644</v>
      </c>
      <c r="B24" s="118" t="s">
        <v>21</v>
      </c>
      <c r="C24" s="119" t="s">
        <v>19</v>
      </c>
      <c r="D24" s="119" t="s">
        <v>42</v>
      </c>
      <c r="E24" s="120">
        <v>2022</v>
      </c>
      <c r="F24" s="120" t="s">
        <v>32</v>
      </c>
      <c r="G24" s="121"/>
      <c r="H24" s="122"/>
      <c r="I24" s="123"/>
      <c r="J24" s="124"/>
      <c r="K24" s="125" t="s">
        <v>43</v>
      </c>
      <c r="L24" s="125" t="s">
        <v>23</v>
      </c>
      <c r="M24" s="125" t="s">
        <v>33</v>
      </c>
      <c r="N24" s="126" t="s">
        <v>34</v>
      </c>
      <c r="O24" s="127" t="s">
        <v>44</v>
      </c>
      <c r="P24" s="127" t="s">
        <v>25</v>
      </c>
      <c r="Q24" s="127" t="s">
        <v>45</v>
      </c>
      <c r="R24" s="127" t="s">
        <v>36</v>
      </c>
      <c r="S24" s="128">
        <v>19.7</v>
      </c>
      <c r="T24" s="129">
        <v>64.8</v>
      </c>
      <c r="U24" s="130">
        <v>759.5434868162141</v>
      </c>
      <c r="V24" s="131">
        <v>919.047619047619</v>
      </c>
      <c r="W24" s="108">
        <f t="shared" si="0"/>
        <v>478.5123966942149</v>
      </c>
      <c r="X24" s="109">
        <f t="shared" si="1"/>
        <v>579</v>
      </c>
      <c r="Y24" s="110"/>
      <c r="Z24" s="138">
        <f t="shared" si="2"/>
        <v>37</v>
      </c>
      <c r="AA24" s="138"/>
      <c r="AB24" s="138"/>
      <c r="AC24" s="110"/>
      <c r="AD24" s="139">
        <f t="shared" si="3"/>
        <v>759.5434868162141</v>
      </c>
      <c r="AE24" s="140"/>
      <c r="AF24" s="140"/>
      <c r="AG24" s="140"/>
      <c r="AH24" s="140"/>
      <c r="AI24" s="140"/>
      <c r="AJ24" s="140"/>
      <c r="AK24" s="141"/>
      <c r="AL24" s="142">
        <f t="shared" si="4"/>
        <v>0</v>
      </c>
      <c r="AM24" s="143"/>
      <c r="AN24" s="144"/>
      <c r="AO24" s="110"/>
      <c r="AP24" s="111">
        <f t="shared" si="5"/>
        <v>-281.0310901219992</v>
      </c>
      <c r="AQ24" s="112">
        <f t="shared" si="6"/>
        <v>-0.5873015873015872</v>
      </c>
      <c r="AR24" s="112">
        <f t="shared" si="7"/>
        <v>-0.37</v>
      </c>
      <c r="AX24" s="113">
        <f t="shared" si="8"/>
        <v>759.5434868162141</v>
      </c>
      <c r="AY24" s="114" t="str">
        <f t="shared" si="9"/>
        <v>A</v>
      </c>
      <c r="AZ24" s="115">
        <f t="shared" si="10"/>
        <v>759.5434868162141</v>
      </c>
      <c r="BA24" s="114" t="str">
        <f t="shared" si="11"/>
        <v>A</v>
      </c>
      <c r="BB24" s="116" t="str">
        <f t="shared" si="12"/>
        <v>A</v>
      </c>
      <c r="BC24" s="115">
        <f t="shared" si="13"/>
        <v>759.5434868162141</v>
      </c>
    </row>
    <row r="25" spans="1:55" ht="15">
      <c r="A25" s="117">
        <v>164646</v>
      </c>
      <c r="B25" s="118" t="s">
        <v>21</v>
      </c>
      <c r="C25" s="119" t="s">
        <v>19</v>
      </c>
      <c r="D25" s="119" t="s">
        <v>46</v>
      </c>
      <c r="E25" s="120">
        <v>2022</v>
      </c>
      <c r="F25" s="120"/>
      <c r="G25" s="121"/>
      <c r="H25" s="122"/>
      <c r="I25" s="123"/>
      <c r="J25" s="124"/>
      <c r="K25" s="125" t="s">
        <v>43</v>
      </c>
      <c r="L25" s="125" t="s">
        <v>23</v>
      </c>
      <c r="M25" s="125" t="s">
        <v>33</v>
      </c>
      <c r="N25" s="126" t="s">
        <v>34</v>
      </c>
      <c r="O25" s="127" t="s">
        <v>44</v>
      </c>
      <c r="P25" s="127" t="s">
        <v>25</v>
      </c>
      <c r="Q25" s="127">
        <v>8</v>
      </c>
      <c r="R25" s="127" t="s">
        <v>26</v>
      </c>
      <c r="S25" s="128">
        <v>5.4</v>
      </c>
      <c r="T25" s="129"/>
      <c r="U25" s="130">
        <v>208.5792994883904</v>
      </c>
      <c r="V25" s="131">
        <v>252.38095238095238</v>
      </c>
      <c r="W25" s="108">
        <f t="shared" si="0"/>
        <v>131.40495867768595</v>
      </c>
      <c r="X25" s="109">
        <f t="shared" si="1"/>
        <v>159</v>
      </c>
      <c r="Y25" s="110"/>
      <c r="Z25" s="138">
        <f t="shared" si="2"/>
        <v>37</v>
      </c>
      <c r="AA25" s="138"/>
      <c r="AB25" s="138"/>
      <c r="AC25" s="110"/>
      <c r="AD25" s="139">
        <f t="shared" si="3"/>
        <v>208.57929948839038</v>
      </c>
      <c r="AE25" s="140"/>
      <c r="AF25" s="140"/>
      <c r="AG25" s="140"/>
      <c r="AH25" s="140"/>
      <c r="AI25" s="140"/>
      <c r="AJ25" s="140"/>
      <c r="AK25" s="141"/>
      <c r="AL25" s="142">
        <f t="shared" si="4"/>
        <v>0</v>
      </c>
      <c r="AM25" s="143"/>
      <c r="AN25" s="144"/>
      <c r="AO25" s="110"/>
      <c r="AP25" s="111">
        <f t="shared" si="5"/>
        <v>-77.17434081070442</v>
      </c>
      <c r="AQ25" s="112">
        <f t="shared" si="6"/>
        <v>-0.587301587301587</v>
      </c>
      <c r="AR25" s="112">
        <f t="shared" si="7"/>
        <v>-0.3699999999999999</v>
      </c>
      <c r="AX25" s="113">
        <f t="shared" si="8"/>
        <v>208.57929948839038</v>
      </c>
      <c r="AY25" s="114" t="str">
        <f t="shared" si="9"/>
        <v>A</v>
      </c>
      <c r="AZ25" s="115">
        <f t="shared" si="10"/>
        <v>208.57929948839038</v>
      </c>
      <c r="BA25" s="114" t="str">
        <f t="shared" si="11"/>
        <v>N</v>
      </c>
      <c r="BB25" s="116" t="str">
        <f t="shared" si="12"/>
        <v>A</v>
      </c>
      <c r="BC25" s="115">
        <f t="shared" si="13"/>
        <v>208.57929948839038</v>
      </c>
    </row>
    <row r="26" spans="1:55" ht="15">
      <c r="A26" s="117">
        <v>152159</v>
      </c>
      <c r="B26" s="118" t="s">
        <v>21</v>
      </c>
      <c r="C26" s="119" t="s">
        <v>19</v>
      </c>
      <c r="D26" s="119" t="s">
        <v>47</v>
      </c>
      <c r="E26" s="120">
        <v>2018</v>
      </c>
      <c r="F26" s="120" t="s">
        <v>32</v>
      </c>
      <c r="G26" s="121">
        <v>43831</v>
      </c>
      <c r="H26" s="122"/>
      <c r="I26" s="123"/>
      <c r="J26" s="124"/>
      <c r="K26" s="125" t="s">
        <v>43</v>
      </c>
      <c r="L26" s="125" t="s">
        <v>23</v>
      </c>
      <c r="M26" s="125" t="s">
        <v>33</v>
      </c>
      <c r="N26" s="126" t="s">
        <v>34</v>
      </c>
      <c r="O26" s="127" t="s">
        <v>48</v>
      </c>
      <c r="P26" s="127" t="s">
        <v>25</v>
      </c>
      <c r="Q26" s="127" t="s">
        <v>49</v>
      </c>
      <c r="R26" s="127" t="s">
        <v>36</v>
      </c>
      <c r="S26" s="128">
        <v>16.4</v>
      </c>
      <c r="T26" s="129">
        <v>74.4</v>
      </c>
      <c r="U26" s="130">
        <v>728.0598189689099</v>
      </c>
      <c r="V26" s="131">
        <v>880.952380952381</v>
      </c>
      <c r="W26" s="108">
        <f t="shared" si="0"/>
        <v>458.67768595041326</v>
      </c>
      <c r="X26" s="109">
        <f t="shared" si="1"/>
        <v>555</v>
      </c>
      <c r="Y26" s="110"/>
      <c r="Z26" s="138">
        <f t="shared" si="2"/>
        <v>37</v>
      </c>
      <c r="AA26" s="138"/>
      <c r="AB26" s="138"/>
      <c r="AC26" s="110"/>
      <c r="AD26" s="139">
        <f t="shared" si="3"/>
        <v>728.05981896891</v>
      </c>
      <c r="AE26" s="140"/>
      <c r="AF26" s="140"/>
      <c r="AG26" s="140"/>
      <c r="AH26" s="140"/>
      <c r="AI26" s="140"/>
      <c r="AJ26" s="140"/>
      <c r="AK26" s="141"/>
      <c r="AL26" s="142">
        <f t="shared" si="4"/>
        <v>0</v>
      </c>
      <c r="AM26" s="143"/>
      <c r="AN26" s="144"/>
      <c r="AO26" s="110"/>
      <c r="AP26" s="111">
        <f t="shared" si="5"/>
        <v>-269.38213301849675</v>
      </c>
      <c r="AQ26" s="112">
        <f t="shared" si="6"/>
        <v>-0.5873015873015874</v>
      </c>
      <c r="AR26" s="112">
        <f t="shared" si="7"/>
        <v>-0.3700000000000001</v>
      </c>
      <c r="AX26" s="113">
        <f t="shared" si="8"/>
        <v>728.05981896891</v>
      </c>
      <c r="AY26" s="114" t="str">
        <f t="shared" si="9"/>
        <v>A</v>
      </c>
      <c r="AZ26" s="115">
        <f t="shared" si="10"/>
        <v>728.05981896891</v>
      </c>
      <c r="BA26" s="114" t="str">
        <f t="shared" si="11"/>
        <v>A</v>
      </c>
      <c r="BB26" s="116" t="str">
        <f t="shared" si="12"/>
        <v>A</v>
      </c>
      <c r="BC26" s="115">
        <f t="shared" si="13"/>
        <v>728.05981896891</v>
      </c>
    </row>
    <row r="27" spans="1:55" ht="15">
      <c r="A27" s="117">
        <v>161297</v>
      </c>
      <c r="B27" s="118" t="s">
        <v>21</v>
      </c>
      <c r="C27" s="119" t="s">
        <v>19</v>
      </c>
      <c r="D27" s="119" t="s">
        <v>50</v>
      </c>
      <c r="E27" s="120">
        <v>2018</v>
      </c>
      <c r="F27" s="120"/>
      <c r="G27" s="121"/>
      <c r="H27" s="122"/>
      <c r="I27" s="123"/>
      <c r="J27" s="124"/>
      <c r="K27" s="125" t="s">
        <v>43</v>
      </c>
      <c r="L27" s="125" t="s">
        <v>23</v>
      </c>
      <c r="M27" s="125" t="s">
        <v>33</v>
      </c>
      <c r="N27" s="126" t="s">
        <v>34</v>
      </c>
      <c r="O27" s="127" t="s">
        <v>48</v>
      </c>
      <c r="P27" s="127" t="s">
        <v>25</v>
      </c>
      <c r="Q27" s="127">
        <v>14</v>
      </c>
      <c r="R27" s="127" t="s">
        <v>26</v>
      </c>
      <c r="S27" s="128">
        <v>2</v>
      </c>
      <c r="T27" s="129"/>
      <c r="U27" s="130">
        <v>221.69749442476717</v>
      </c>
      <c r="V27" s="131">
        <v>268.25396825396825</v>
      </c>
      <c r="W27" s="108">
        <f t="shared" si="0"/>
        <v>139.66942148760333</v>
      </c>
      <c r="X27" s="109">
        <f t="shared" si="1"/>
        <v>169.00000000000003</v>
      </c>
      <c r="Y27" s="110"/>
      <c r="Z27" s="138">
        <f t="shared" si="2"/>
        <v>37</v>
      </c>
      <c r="AA27" s="138"/>
      <c r="AB27" s="138"/>
      <c r="AC27" s="110"/>
      <c r="AD27" s="139">
        <f t="shared" si="3"/>
        <v>221.69749442476717</v>
      </c>
      <c r="AE27" s="140"/>
      <c r="AF27" s="140"/>
      <c r="AG27" s="140"/>
      <c r="AH27" s="140"/>
      <c r="AI27" s="140"/>
      <c r="AJ27" s="140"/>
      <c r="AK27" s="141"/>
      <c r="AL27" s="142">
        <f t="shared" si="4"/>
        <v>0</v>
      </c>
      <c r="AM27" s="143"/>
      <c r="AN27" s="144"/>
      <c r="AO27" s="110"/>
      <c r="AP27" s="111">
        <f t="shared" si="5"/>
        <v>-82.02807293716384</v>
      </c>
      <c r="AQ27" s="112">
        <f t="shared" si="6"/>
        <v>-0.5873015873015872</v>
      </c>
      <c r="AR27" s="112">
        <f t="shared" si="7"/>
        <v>-0.37</v>
      </c>
      <c r="AX27" s="113">
        <f t="shared" si="8"/>
        <v>221.69749442476717</v>
      </c>
      <c r="AY27" s="114" t="str">
        <f t="shared" si="9"/>
        <v>A</v>
      </c>
      <c r="AZ27" s="115">
        <f t="shared" si="10"/>
        <v>221.69749442476717</v>
      </c>
      <c r="BA27" s="114" t="str">
        <f t="shared" si="11"/>
        <v>N</v>
      </c>
      <c r="BB27" s="116" t="str">
        <f t="shared" si="12"/>
        <v>A</v>
      </c>
      <c r="BC27" s="115">
        <f t="shared" si="13"/>
        <v>221.69749442476717</v>
      </c>
    </row>
    <row r="28" spans="1:55" ht="15">
      <c r="A28" s="117">
        <v>151310</v>
      </c>
      <c r="B28" s="118" t="s">
        <v>21</v>
      </c>
      <c r="C28" s="119" t="s">
        <v>19</v>
      </c>
      <c r="D28" s="119" t="s">
        <v>51</v>
      </c>
      <c r="E28" s="120">
        <v>2018</v>
      </c>
      <c r="F28" s="120"/>
      <c r="G28" s="121"/>
      <c r="H28" s="122"/>
      <c r="I28" s="123"/>
      <c r="J28" s="124"/>
      <c r="K28" s="125" t="s">
        <v>23</v>
      </c>
      <c r="L28" s="125" t="s">
        <v>23</v>
      </c>
      <c r="M28" s="125"/>
      <c r="N28" s="126"/>
      <c r="O28" s="127" t="s">
        <v>24</v>
      </c>
      <c r="P28" s="127" t="s">
        <v>25</v>
      </c>
      <c r="Q28" s="127">
        <v>9</v>
      </c>
      <c r="R28" s="127" t="s">
        <v>26</v>
      </c>
      <c r="S28" s="128">
        <v>1.5</v>
      </c>
      <c r="T28" s="129"/>
      <c r="U28" s="130">
        <v>484.06139315230223</v>
      </c>
      <c r="V28" s="131">
        <v>585.7142857142857</v>
      </c>
      <c r="W28" s="108">
        <f t="shared" si="0"/>
        <v>304.9586776859504</v>
      </c>
      <c r="X28" s="109">
        <f t="shared" si="1"/>
        <v>369</v>
      </c>
      <c r="Y28" s="110"/>
      <c r="Z28" s="138">
        <f t="shared" si="2"/>
        <v>37</v>
      </c>
      <c r="AA28" s="138"/>
      <c r="AB28" s="138"/>
      <c r="AC28" s="110"/>
      <c r="AD28" s="139">
        <f t="shared" si="3"/>
        <v>484.0613931523023</v>
      </c>
      <c r="AE28" s="140"/>
      <c r="AF28" s="140"/>
      <c r="AG28" s="140"/>
      <c r="AH28" s="140"/>
      <c r="AI28" s="140"/>
      <c r="AJ28" s="140"/>
      <c r="AK28" s="141"/>
      <c r="AL28" s="142">
        <f t="shared" si="4"/>
        <v>0</v>
      </c>
      <c r="AM28" s="143"/>
      <c r="AN28" s="144"/>
      <c r="AO28" s="110"/>
      <c r="AP28" s="111">
        <f t="shared" si="5"/>
        <v>-179.10271546635187</v>
      </c>
      <c r="AQ28" s="112">
        <f t="shared" si="6"/>
        <v>-0.5873015873015874</v>
      </c>
      <c r="AR28" s="112">
        <f t="shared" si="7"/>
        <v>-0.37</v>
      </c>
      <c r="AX28" s="113">
        <f t="shared" si="8"/>
        <v>484.0613931523023</v>
      </c>
      <c r="AY28" s="114" t="str">
        <f t="shared" si="9"/>
        <v>A</v>
      </c>
      <c r="AZ28" s="115">
        <f t="shared" si="10"/>
        <v>484.0613931523023</v>
      </c>
      <c r="BA28" s="114" t="str">
        <f t="shared" si="11"/>
        <v>N</v>
      </c>
      <c r="BB28" s="116" t="str">
        <f t="shared" si="12"/>
        <v>A</v>
      </c>
      <c r="BC28" s="115">
        <f t="shared" si="13"/>
        <v>484.0613931523023</v>
      </c>
    </row>
    <row r="29" spans="1:55" ht="15">
      <c r="A29" s="117">
        <v>151312</v>
      </c>
      <c r="B29" s="118" t="s">
        <v>21</v>
      </c>
      <c r="C29" s="119" t="s">
        <v>19</v>
      </c>
      <c r="D29" s="119" t="s">
        <v>52</v>
      </c>
      <c r="E29" s="120">
        <v>2018</v>
      </c>
      <c r="F29" s="120"/>
      <c r="G29" s="121"/>
      <c r="H29" s="122"/>
      <c r="I29" s="123"/>
      <c r="J29" s="124"/>
      <c r="K29" s="125" t="s">
        <v>23</v>
      </c>
      <c r="L29" s="125" t="s">
        <v>23</v>
      </c>
      <c r="M29" s="125"/>
      <c r="N29" s="126"/>
      <c r="O29" s="127" t="s">
        <v>29</v>
      </c>
      <c r="P29" s="127" t="s">
        <v>25</v>
      </c>
      <c r="Q29" s="127">
        <v>9</v>
      </c>
      <c r="R29" s="127" t="s">
        <v>26</v>
      </c>
      <c r="S29" s="128">
        <v>1.2</v>
      </c>
      <c r="T29" s="129"/>
      <c r="U29" s="130">
        <v>405.35222353404174</v>
      </c>
      <c r="V29" s="131">
        <v>490.4761904761905</v>
      </c>
      <c r="W29" s="108">
        <f t="shared" si="0"/>
        <v>255.3719008264463</v>
      </c>
      <c r="X29" s="109">
        <f t="shared" si="1"/>
        <v>309</v>
      </c>
      <c r="Y29" s="110"/>
      <c r="Z29" s="138">
        <f t="shared" si="2"/>
        <v>37</v>
      </c>
      <c r="AA29" s="138"/>
      <c r="AB29" s="138"/>
      <c r="AC29" s="110"/>
      <c r="AD29" s="139">
        <f t="shared" si="3"/>
        <v>405.35222353404174</v>
      </c>
      <c r="AE29" s="140"/>
      <c r="AF29" s="140"/>
      <c r="AG29" s="140"/>
      <c r="AH29" s="140"/>
      <c r="AI29" s="140"/>
      <c r="AJ29" s="140"/>
      <c r="AK29" s="141"/>
      <c r="AL29" s="142">
        <f t="shared" si="4"/>
        <v>0</v>
      </c>
      <c r="AM29" s="143"/>
      <c r="AN29" s="144"/>
      <c r="AO29" s="110"/>
      <c r="AP29" s="111">
        <f t="shared" si="5"/>
        <v>-149.98032270759543</v>
      </c>
      <c r="AQ29" s="112">
        <f t="shared" si="6"/>
        <v>-0.5873015873015872</v>
      </c>
      <c r="AR29" s="112">
        <f t="shared" si="7"/>
        <v>-0.37</v>
      </c>
      <c r="AX29" s="113">
        <f t="shared" si="8"/>
        <v>405.35222353404174</v>
      </c>
      <c r="AY29" s="114" t="str">
        <f t="shared" si="9"/>
        <v>A</v>
      </c>
      <c r="AZ29" s="115">
        <f t="shared" si="10"/>
        <v>405.35222353404174</v>
      </c>
      <c r="BA29" s="114" t="str">
        <f t="shared" si="11"/>
        <v>N</v>
      </c>
      <c r="BB29" s="116" t="str">
        <f t="shared" si="12"/>
        <v>A</v>
      </c>
      <c r="BC29" s="115">
        <f t="shared" si="13"/>
        <v>405.35222353404174</v>
      </c>
    </row>
    <row r="30" spans="1:55" ht="15">
      <c r="A30" s="117">
        <v>151313</v>
      </c>
      <c r="B30" s="118" t="s">
        <v>21</v>
      </c>
      <c r="C30" s="119" t="s">
        <v>19</v>
      </c>
      <c r="D30" s="119" t="s">
        <v>53</v>
      </c>
      <c r="E30" s="120">
        <v>2018</v>
      </c>
      <c r="F30" s="120"/>
      <c r="G30" s="121"/>
      <c r="H30" s="122"/>
      <c r="I30" s="123"/>
      <c r="J30" s="124"/>
      <c r="K30" s="125" t="s">
        <v>23</v>
      </c>
      <c r="L30" s="125" t="s">
        <v>23</v>
      </c>
      <c r="M30" s="125"/>
      <c r="N30" s="126"/>
      <c r="O30" s="127" t="s">
        <v>29</v>
      </c>
      <c r="P30" s="127" t="s">
        <v>25</v>
      </c>
      <c r="Q30" s="127">
        <v>9</v>
      </c>
      <c r="R30" s="127" t="s">
        <v>26</v>
      </c>
      <c r="S30" s="128">
        <v>1.2</v>
      </c>
      <c r="T30" s="129"/>
      <c r="U30" s="130">
        <v>405.35222353404174</v>
      </c>
      <c r="V30" s="131">
        <v>490.4761904761905</v>
      </c>
      <c r="W30" s="108">
        <f t="shared" si="0"/>
        <v>255.3719008264463</v>
      </c>
      <c r="X30" s="109">
        <f t="shared" si="1"/>
        <v>309</v>
      </c>
      <c r="Y30" s="110"/>
      <c r="Z30" s="138">
        <f t="shared" si="2"/>
        <v>37</v>
      </c>
      <c r="AA30" s="138"/>
      <c r="AB30" s="138"/>
      <c r="AC30" s="110"/>
      <c r="AD30" s="139">
        <f t="shared" si="3"/>
        <v>405.35222353404174</v>
      </c>
      <c r="AE30" s="140"/>
      <c r="AF30" s="140"/>
      <c r="AG30" s="140"/>
      <c r="AH30" s="140"/>
      <c r="AI30" s="140"/>
      <c r="AJ30" s="140"/>
      <c r="AK30" s="141"/>
      <c r="AL30" s="142">
        <f t="shared" si="4"/>
        <v>0</v>
      </c>
      <c r="AM30" s="143"/>
      <c r="AN30" s="144"/>
      <c r="AO30" s="110"/>
      <c r="AP30" s="111">
        <f t="shared" si="5"/>
        <v>-149.98032270759543</v>
      </c>
      <c r="AQ30" s="112">
        <f t="shared" si="6"/>
        <v>-0.5873015873015872</v>
      </c>
      <c r="AR30" s="112">
        <f t="shared" si="7"/>
        <v>-0.37</v>
      </c>
      <c r="AX30" s="113">
        <f t="shared" si="8"/>
        <v>405.35222353404174</v>
      </c>
      <c r="AY30" s="114" t="str">
        <f t="shared" si="9"/>
        <v>A</v>
      </c>
      <c r="AZ30" s="115">
        <f t="shared" si="10"/>
        <v>405.35222353404174</v>
      </c>
      <c r="BA30" s="114" t="str">
        <f t="shared" si="11"/>
        <v>N</v>
      </c>
      <c r="BB30" s="116" t="str">
        <f t="shared" si="12"/>
        <v>A</v>
      </c>
      <c r="BC30" s="115">
        <f t="shared" si="13"/>
        <v>405.35222353404174</v>
      </c>
    </row>
    <row r="31" spans="1:55" ht="15">
      <c r="A31" s="117">
        <v>151301</v>
      </c>
      <c r="B31" s="118" t="s">
        <v>21</v>
      </c>
      <c r="C31" s="119" t="s">
        <v>19</v>
      </c>
      <c r="D31" s="119" t="s">
        <v>54</v>
      </c>
      <c r="E31" s="120">
        <v>2018</v>
      </c>
      <c r="F31" s="120" t="s">
        <v>32</v>
      </c>
      <c r="G31" s="121">
        <v>43831</v>
      </c>
      <c r="H31" s="122"/>
      <c r="I31" s="123"/>
      <c r="J31" s="124"/>
      <c r="K31" s="125" t="s">
        <v>23</v>
      </c>
      <c r="L31" s="125" t="s">
        <v>23</v>
      </c>
      <c r="M31" s="125" t="s">
        <v>33</v>
      </c>
      <c r="N31" s="126" t="s">
        <v>34</v>
      </c>
      <c r="O31" s="127" t="s">
        <v>35</v>
      </c>
      <c r="P31" s="127" t="s">
        <v>25</v>
      </c>
      <c r="Q31" s="127">
        <v>1.44</v>
      </c>
      <c r="R31" s="127" t="s">
        <v>36</v>
      </c>
      <c r="S31" s="128">
        <v>20.4</v>
      </c>
      <c r="T31" s="129">
        <v>43.2</v>
      </c>
      <c r="U31" s="130">
        <v>707.070707070707</v>
      </c>
      <c r="V31" s="131">
        <v>855.5555555555555</v>
      </c>
      <c r="W31" s="108">
        <f t="shared" si="0"/>
        <v>445.45454545454544</v>
      </c>
      <c r="X31" s="109">
        <f t="shared" si="1"/>
        <v>539</v>
      </c>
      <c r="Y31" s="110"/>
      <c r="Z31" s="138">
        <f t="shared" si="2"/>
        <v>37</v>
      </c>
      <c r="AA31" s="138"/>
      <c r="AB31" s="138"/>
      <c r="AC31" s="110"/>
      <c r="AD31" s="139">
        <f t="shared" si="3"/>
        <v>707.070707070707</v>
      </c>
      <c r="AE31" s="140"/>
      <c r="AF31" s="140"/>
      <c r="AG31" s="140"/>
      <c r="AH31" s="140"/>
      <c r="AI31" s="140"/>
      <c r="AJ31" s="140"/>
      <c r="AK31" s="141"/>
      <c r="AL31" s="142">
        <f t="shared" si="4"/>
        <v>0</v>
      </c>
      <c r="AM31" s="143"/>
      <c r="AN31" s="144"/>
      <c r="AO31" s="110"/>
      <c r="AP31" s="111">
        <f t="shared" si="5"/>
        <v>-261.6161616161616</v>
      </c>
      <c r="AQ31" s="112">
        <f t="shared" si="6"/>
        <v>-0.5873015873015872</v>
      </c>
      <c r="AR31" s="112">
        <f t="shared" si="7"/>
        <v>-0.37</v>
      </c>
      <c r="AX31" s="113">
        <f t="shared" si="8"/>
        <v>707.070707070707</v>
      </c>
      <c r="AY31" s="114" t="str">
        <f t="shared" si="9"/>
        <v>A</v>
      </c>
      <c r="AZ31" s="115">
        <f t="shared" si="10"/>
        <v>707.070707070707</v>
      </c>
      <c r="BA31" s="114" t="str">
        <f t="shared" si="11"/>
        <v>A</v>
      </c>
      <c r="BB31" s="116" t="str">
        <f t="shared" si="12"/>
        <v>A</v>
      </c>
      <c r="BC31" s="115">
        <f t="shared" si="13"/>
        <v>707.070707070707</v>
      </c>
    </row>
    <row r="32" spans="1:55" ht="15">
      <c r="A32" s="117">
        <v>151304</v>
      </c>
      <c r="B32" s="118" t="s">
        <v>21</v>
      </c>
      <c r="C32" s="119" t="s">
        <v>19</v>
      </c>
      <c r="D32" s="119" t="s">
        <v>55</v>
      </c>
      <c r="E32" s="120">
        <v>2018</v>
      </c>
      <c r="F32" s="120" t="s">
        <v>32</v>
      </c>
      <c r="G32" s="121">
        <v>43831</v>
      </c>
      <c r="H32" s="122"/>
      <c r="I32" s="123"/>
      <c r="J32" s="124"/>
      <c r="K32" s="125" t="s">
        <v>23</v>
      </c>
      <c r="L32" s="125" t="s">
        <v>23</v>
      </c>
      <c r="M32" s="125" t="s">
        <v>33</v>
      </c>
      <c r="N32" s="126" t="s">
        <v>34</v>
      </c>
      <c r="O32" s="127" t="s">
        <v>38</v>
      </c>
      <c r="P32" s="127" t="s">
        <v>25</v>
      </c>
      <c r="Q32" s="127">
        <v>1.62</v>
      </c>
      <c r="R32" s="127" t="s">
        <v>36</v>
      </c>
      <c r="S32" s="128">
        <v>19.7</v>
      </c>
      <c r="T32" s="129">
        <v>64.8</v>
      </c>
      <c r="U32" s="130">
        <v>693.9525121343303</v>
      </c>
      <c r="V32" s="131">
        <v>839.6825396825396</v>
      </c>
      <c r="W32" s="108">
        <f t="shared" si="0"/>
        <v>437.1900826446281</v>
      </c>
      <c r="X32" s="109">
        <f t="shared" si="1"/>
        <v>529</v>
      </c>
      <c r="Y32" s="110"/>
      <c r="Z32" s="138">
        <f t="shared" si="2"/>
        <v>37</v>
      </c>
      <c r="AA32" s="138"/>
      <c r="AB32" s="138"/>
      <c r="AC32" s="110"/>
      <c r="AD32" s="139">
        <f t="shared" si="3"/>
        <v>693.9525121343303</v>
      </c>
      <c r="AE32" s="140"/>
      <c r="AF32" s="140"/>
      <c r="AG32" s="140"/>
      <c r="AH32" s="140"/>
      <c r="AI32" s="140"/>
      <c r="AJ32" s="140"/>
      <c r="AK32" s="141"/>
      <c r="AL32" s="142">
        <f t="shared" si="4"/>
        <v>0</v>
      </c>
      <c r="AM32" s="143"/>
      <c r="AN32" s="144"/>
      <c r="AO32" s="110"/>
      <c r="AP32" s="111">
        <f t="shared" si="5"/>
        <v>-256.7624294897022</v>
      </c>
      <c r="AQ32" s="112">
        <f t="shared" si="6"/>
        <v>-0.5873015873015872</v>
      </c>
      <c r="AR32" s="112">
        <f t="shared" si="7"/>
        <v>-0.37</v>
      </c>
      <c r="AX32" s="113">
        <f t="shared" si="8"/>
        <v>693.9525121343303</v>
      </c>
      <c r="AY32" s="114" t="str">
        <f t="shared" si="9"/>
        <v>A</v>
      </c>
      <c r="AZ32" s="115">
        <f t="shared" si="10"/>
        <v>693.9525121343303</v>
      </c>
      <c r="BA32" s="114" t="str">
        <f t="shared" si="11"/>
        <v>A</v>
      </c>
      <c r="BB32" s="116" t="str">
        <f t="shared" si="12"/>
        <v>A</v>
      </c>
      <c r="BC32" s="115">
        <f t="shared" si="13"/>
        <v>693.9525121343303</v>
      </c>
    </row>
    <row r="33" spans="1:55" ht="15">
      <c r="A33" s="117">
        <v>151306</v>
      </c>
      <c r="B33" s="118" t="s">
        <v>21</v>
      </c>
      <c r="C33" s="119" t="s">
        <v>19</v>
      </c>
      <c r="D33" s="119" t="s">
        <v>56</v>
      </c>
      <c r="E33" s="120">
        <v>2018</v>
      </c>
      <c r="F33" s="120"/>
      <c r="G33" s="121"/>
      <c r="H33" s="122"/>
      <c r="I33" s="123"/>
      <c r="J33" s="124"/>
      <c r="K33" s="125" t="s">
        <v>23</v>
      </c>
      <c r="L33" s="125" t="s">
        <v>23</v>
      </c>
      <c r="M33" s="125" t="s">
        <v>33</v>
      </c>
      <c r="N33" s="126" t="s">
        <v>34</v>
      </c>
      <c r="O33" s="127" t="s">
        <v>38</v>
      </c>
      <c r="P33" s="127" t="s">
        <v>25</v>
      </c>
      <c r="Q33" s="127">
        <v>6</v>
      </c>
      <c r="R33" s="127" t="s">
        <v>26</v>
      </c>
      <c r="S33" s="128">
        <v>5.4</v>
      </c>
      <c r="T33" s="129"/>
      <c r="U33" s="130">
        <v>221.69749442476717</v>
      </c>
      <c r="V33" s="131">
        <v>268.25396825396825</v>
      </c>
      <c r="W33" s="108">
        <f t="shared" si="0"/>
        <v>139.66942148760333</v>
      </c>
      <c r="X33" s="109">
        <f t="shared" si="1"/>
        <v>169.00000000000003</v>
      </c>
      <c r="Y33" s="110"/>
      <c r="Z33" s="138">
        <f t="shared" si="2"/>
        <v>37</v>
      </c>
      <c r="AA33" s="138"/>
      <c r="AB33" s="138"/>
      <c r="AC33" s="110"/>
      <c r="AD33" s="139">
        <f t="shared" si="3"/>
        <v>221.69749442476717</v>
      </c>
      <c r="AE33" s="140"/>
      <c r="AF33" s="140"/>
      <c r="AG33" s="140"/>
      <c r="AH33" s="140"/>
      <c r="AI33" s="140"/>
      <c r="AJ33" s="140"/>
      <c r="AK33" s="141"/>
      <c r="AL33" s="142">
        <f t="shared" si="4"/>
        <v>0</v>
      </c>
      <c r="AM33" s="143"/>
      <c r="AN33" s="144"/>
      <c r="AO33" s="110"/>
      <c r="AP33" s="111">
        <f t="shared" si="5"/>
        <v>-82.02807293716384</v>
      </c>
      <c r="AQ33" s="112">
        <f t="shared" si="6"/>
        <v>-0.5873015873015872</v>
      </c>
      <c r="AR33" s="112">
        <f t="shared" si="7"/>
        <v>-0.37</v>
      </c>
      <c r="AX33" s="113">
        <f t="shared" si="8"/>
        <v>221.69749442476717</v>
      </c>
      <c r="AY33" s="114" t="str">
        <f t="shared" si="9"/>
        <v>A</v>
      </c>
      <c r="AZ33" s="115">
        <f t="shared" si="10"/>
        <v>221.69749442476717</v>
      </c>
      <c r="BA33" s="114" t="str">
        <f t="shared" si="11"/>
        <v>N</v>
      </c>
      <c r="BB33" s="116" t="str">
        <f t="shared" si="12"/>
        <v>A</v>
      </c>
      <c r="BC33" s="115">
        <f t="shared" si="13"/>
        <v>221.69749442476717</v>
      </c>
    </row>
    <row r="34" spans="1:55" ht="15">
      <c r="A34" s="117">
        <v>151303</v>
      </c>
      <c r="B34" s="118" t="s">
        <v>21</v>
      </c>
      <c r="C34" s="119" t="s">
        <v>19</v>
      </c>
      <c r="D34" s="119" t="s">
        <v>57</v>
      </c>
      <c r="E34" s="120">
        <v>2018</v>
      </c>
      <c r="F34" s="120"/>
      <c r="G34" s="121"/>
      <c r="H34" s="122"/>
      <c r="I34" s="123"/>
      <c r="J34" s="124"/>
      <c r="K34" s="125" t="s">
        <v>23</v>
      </c>
      <c r="L34" s="125" t="s">
        <v>23</v>
      </c>
      <c r="M34" s="125"/>
      <c r="N34" s="126"/>
      <c r="O34" s="127" t="s">
        <v>41</v>
      </c>
      <c r="P34" s="127" t="s">
        <v>25</v>
      </c>
      <c r="Q34" s="127">
        <v>14</v>
      </c>
      <c r="R34" s="127" t="s">
        <v>26</v>
      </c>
      <c r="S34" s="128">
        <v>1</v>
      </c>
      <c r="T34" s="129"/>
      <c r="U34" s="130">
        <v>45.91368227731864</v>
      </c>
      <c r="V34" s="131">
        <v>55.55555555555556</v>
      </c>
      <c r="W34" s="108">
        <f t="shared" si="0"/>
        <v>28.925619834710744</v>
      </c>
      <c r="X34" s="109">
        <f t="shared" si="1"/>
        <v>35</v>
      </c>
      <c r="Y34" s="110"/>
      <c r="Z34" s="138">
        <f t="shared" si="2"/>
        <v>37</v>
      </c>
      <c r="AA34" s="138"/>
      <c r="AB34" s="138"/>
      <c r="AC34" s="110"/>
      <c r="AD34" s="139">
        <f t="shared" si="3"/>
        <v>45.91368227731864</v>
      </c>
      <c r="AE34" s="140"/>
      <c r="AF34" s="140"/>
      <c r="AG34" s="140"/>
      <c r="AH34" s="140"/>
      <c r="AI34" s="140"/>
      <c r="AJ34" s="140"/>
      <c r="AK34" s="141"/>
      <c r="AL34" s="142">
        <f t="shared" si="4"/>
        <v>0</v>
      </c>
      <c r="AM34" s="143"/>
      <c r="AN34" s="144"/>
      <c r="AO34" s="110"/>
      <c r="AP34" s="111">
        <f t="shared" si="5"/>
        <v>-16.988062442607898</v>
      </c>
      <c r="AQ34" s="112">
        <f t="shared" si="6"/>
        <v>-0.5873015873015874</v>
      </c>
      <c r="AR34" s="112">
        <f t="shared" si="7"/>
        <v>-0.37</v>
      </c>
      <c r="AX34" s="113">
        <f t="shared" si="8"/>
        <v>45.91368227731864</v>
      </c>
      <c r="AY34" s="114" t="str">
        <f t="shared" si="9"/>
        <v>A</v>
      </c>
      <c r="AZ34" s="115">
        <f t="shared" si="10"/>
        <v>45.91368227731864</v>
      </c>
      <c r="BA34" s="114" t="str">
        <f t="shared" si="11"/>
        <v>N</v>
      </c>
      <c r="BB34" s="116" t="str">
        <f t="shared" si="12"/>
        <v>A</v>
      </c>
      <c r="BC34" s="115">
        <f t="shared" si="13"/>
        <v>45.91368227731864</v>
      </c>
    </row>
    <row r="35" spans="1:55" ht="15">
      <c r="A35" s="117">
        <v>164645</v>
      </c>
      <c r="B35" s="118" t="s">
        <v>21</v>
      </c>
      <c r="C35" s="119" t="s">
        <v>19</v>
      </c>
      <c r="D35" s="119" t="s">
        <v>58</v>
      </c>
      <c r="E35" s="120">
        <v>2022</v>
      </c>
      <c r="F35" s="120" t="s">
        <v>32</v>
      </c>
      <c r="G35" s="121"/>
      <c r="H35" s="122"/>
      <c r="I35" s="123"/>
      <c r="J35" s="124"/>
      <c r="K35" s="125" t="s">
        <v>43</v>
      </c>
      <c r="L35" s="125" t="s">
        <v>23</v>
      </c>
      <c r="M35" s="125" t="s">
        <v>33</v>
      </c>
      <c r="N35" s="126" t="s">
        <v>34</v>
      </c>
      <c r="O35" s="127" t="s">
        <v>44</v>
      </c>
      <c r="P35" s="127" t="s">
        <v>25</v>
      </c>
      <c r="Q35" s="127">
        <v>1.62</v>
      </c>
      <c r="R35" s="127" t="s">
        <v>36</v>
      </c>
      <c r="S35" s="128">
        <v>19.7</v>
      </c>
      <c r="T35" s="129">
        <v>64.8</v>
      </c>
      <c r="U35" s="130">
        <v>759.5434868162141</v>
      </c>
      <c r="V35" s="131">
        <v>919.047619047619</v>
      </c>
      <c r="W35" s="108">
        <f t="shared" si="0"/>
        <v>478.5123966942149</v>
      </c>
      <c r="X35" s="109">
        <f t="shared" si="1"/>
        <v>579</v>
      </c>
      <c r="Y35" s="110"/>
      <c r="Z35" s="138">
        <f t="shared" si="2"/>
        <v>37</v>
      </c>
      <c r="AA35" s="138"/>
      <c r="AB35" s="138"/>
      <c r="AC35" s="110"/>
      <c r="AD35" s="139">
        <f t="shared" si="3"/>
        <v>759.5434868162141</v>
      </c>
      <c r="AE35" s="140"/>
      <c r="AF35" s="140"/>
      <c r="AG35" s="140"/>
      <c r="AH35" s="140"/>
      <c r="AI35" s="140"/>
      <c r="AJ35" s="140"/>
      <c r="AK35" s="141"/>
      <c r="AL35" s="142">
        <f t="shared" si="4"/>
        <v>0</v>
      </c>
      <c r="AM35" s="143"/>
      <c r="AN35" s="144"/>
      <c r="AO35" s="110"/>
      <c r="AP35" s="111">
        <f t="shared" si="5"/>
        <v>-281.0310901219992</v>
      </c>
      <c r="AQ35" s="112">
        <f t="shared" si="6"/>
        <v>-0.5873015873015872</v>
      </c>
      <c r="AR35" s="112">
        <f t="shared" si="7"/>
        <v>-0.37</v>
      </c>
      <c r="AX35" s="113">
        <f t="shared" si="8"/>
        <v>759.5434868162141</v>
      </c>
      <c r="AY35" s="114" t="str">
        <f t="shared" si="9"/>
        <v>A</v>
      </c>
      <c r="AZ35" s="115">
        <f t="shared" si="10"/>
        <v>759.5434868162141</v>
      </c>
      <c r="BA35" s="114" t="str">
        <f t="shared" si="11"/>
        <v>A</v>
      </c>
      <c r="BB35" s="116" t="str">
        <f t="shared" si="12"/>
        <v>A</v>
      </c>
      <c r="BC35" s="115">
        <f t="shared" si="13"/>
        <v>759.5434868162141</v>
      </c>
    </row>
    <row r="36" spans="1:55" ht="15">
      <c r="A36" s="117">
        <v>164647</v>
      </c>
      <c r="B36" s="118" t="s">
        <v>21</v>
      </c>
      <c r="C36" s="119" t="s">
        <v>19</v>
      </c>
      <c r="D36" s="119" t="s">
        <v>59</v>
      </c>
      <c r="E36" s="120">
        <v>2022</v>
      </c>
      <c r="F36" s="120"/>
      <c r="G36" s="121"/>
      <c r="H36" s="122"/>
      <c r="I36" s="123"/>
      <c r="J36" s="124"/>
      <c r="K36" s="125" t="s">
        <v>43</v>
      </c>
      <c r="L36" s="125" t="s">
        <v>23</v>
      </c>
      <c r="M36" s="125" t="s">
        <v>33</v>
      </c>
      <c r="N36" s="126" t="s">
        <v>34</v>
      </c>
      <c r="O36" s="127" t="s">
        <v>44</v>
      </c>
      <c r="P36" s="127" t="s">
        <v>25</v>
      </c>
      <c r="Q36" s="127">
        <v>8</v>
      </c>
      <c r="R36" s="127" t="s">
        <v>26</v>
      </c>
      <c r="S36" s="128">
        <v>5.4</v>
      </c>
      <c r="T36" s="129"/>
      <c r="U36" s="130">
        <v>208.5792994883904</v>
      </c>
      <c r="V36" s="131">
        <v>252.38095238095238</v>
      </c>
      <c r="W36" s="108">
        <f t="shared" si="0"/>
        <v>131.40495867768595</v>
      </c>
      <c r="X36" s="109">
        <f t="shared" si="1"/>
        <v>159</v>
      </c>
      <c r="Y36" s="110"/>
      <c r="Z36" s="138">
        <f t="shared" si="2"/>
        <v>37</v>
      </c>
      <c r="AA36" s="138"/>
      <c r="AB36" s="138"/>
      <c r="AC36" s="110"/>
      <c r="AD36" s="139">
        <f t="shared" si="3"/>
        <v>208.57929948839038</v>
      </c>
      <c r="AE36" s="140"/>
      <c r="AF36" s="140"/>
      <c r="AG36" s="140"/>
      <c r="AH36" s="140"/>
      <c r="AI36" s="140"/>
      <c r="AJ36" s="140"/>
      <c r="AK36" s="141"/>
      <c r="AL36" s="142">
        <f t="shared" si="4"/>
        <v>0</v>
      </c>
      <c r="AM36" s="143"/>
      <c r="AN36" s="144"/>
      <c r="AO36" s="110"/>
      <c r="AP36" s="111">
        <f t="shared" si="5"/>
        <v>-77.17434081070442</v>
      </c>
      <c r="AQ36" s="112">
        <f t="shared" si="6"/>
        <v>-0.587301587301587</v>
      </c>
      <c r="AR36" s="112">
        <f t="shared" si="7"/>
        <v>-0.3699999999999999</v>
      </c>
      <c r="AX36" s="113">
        <f t="shared" si="8"/>
        <v>208.57929948839038</v>
      </c>
      <c r="AY36" s="114" t="str">
        <f t="shared" si="9"/>
        <v>A</v>
      </c>
      <c r="AZ36" s="115">
        <f t="shared" si="10"/>
        <v>208.57929948839038</v>
      </c>
      <c r="BA36" s="114" t="str">
        <f t="shared" si="11"/>
        <v>N</v>
      </c>
      <c r="BB36" s="116" t="str">
        <f t="shared" si="12"/>
        <v>A</v>
      </c>
      <c r="BC36" s="115">
        <f t="shared" si="13"/>
        <v>208.57929948839038</v>
      </c>
    </row>
    <row r="37" spans="1:55" ht="15">
      <c r="A37" s="117">
        <v>151309</v>
      </c>
      <c r="B37" s="118" t="s">
        <v>21</v>
      </c>
      <c r="C37" s="119" t="s">
        <v>19</v>
      </c>
      <c r="D37" s="119" t="s">
        <v>60</v>
      </c>
      <c r="E37" s="120">
        <v>2018</v>
      </c>
      <c r="F37" s="120" t="s">
        <v>32</v>
      </c>
      <c r="G37" s="121">
        <v>44581</v>
      </c>
      <c r="H37" s="122"/>
      <c r="I37" s="123"/>
      <c r="J37" s="124"/>
      <c r="K37" s="125" t="s">
        <v>43</v>
      </c>
      <c r="L37" s="125" t="s">
        <v>23</v>
      </c>
      <c r="M37" s="125" t="s">
        <v>33</v>
      </c>
      <c r="N37" s="126" t="s">
        <v>34</v>
      </c>
      <c r="O37" s="127" t="s">
        <v>48</v>
      </c>
      <c r="P37" s="127" t="s">
        <v>25</v>
      </c>
      <c r="Q37" s="127" t="s">
        <v>49</v>
      </c>
      <c r="R37" s="127" t="s">
        <v>36</v>
      </c>
      <c r="S37" s="128">
        <v>16.4</v>
      </c>
      <c r="T37" s="129">
        <v>74.4</v>
      </c>
      <c r="U37" s="130">
        <v>728.0598189689099</v>
      </c>
      <c r="V37" s="131">
        <v>880.952380952381</v>
      </c>
      <c r="W37" s="108">
        <f t="shared" si="0"/>
        <v>458.67768595041326</v>
      </c>
      <c r="X37" s="109">
        <f t="shared" si="1"/>
        <v>555</v>
      </c>
      <c r="Y37" s="110"/>
      <c r="Z37" s="138">
        <f t="shared" si="2"/>
        <v>37</v>
      </c>
      <c r="AA37" s="138"/>
      <c r="AB37" s="138"/>
      <c r="AC37" s="110"/>
      <c r="AD37" s="139">
        <f t="shared" si="3"/>
        <v>728.05981896891</v>
      </c>
      <c r="AE37" s="140"/>
      <c r="AF37" s="140"/>
      <c r="AG37" s="140"/>
      <c r="AH37" s="140"/>
      <c r="AI37" s="140"/>
      <c r="AJ37" s="140"/>
      <c r="AK37" s="141"/>
      <c r="AL37" s="142">
        <f t="shared" si="4"/>
        <v>0</v>
      </c>
      <c r="AM37" s="143"/>
      <c r="AN37" s="144"/>
      <c r="AO37" s="110"/>
      <c r="AP37" s="111">
        <f t="shared" si="5"/>
        <v>-269.38213301849675</v>
      </c>
      <c r="AQ37" s="112">
        <f t="shared" si="6"/>
        <v>-0.5873015873015874</v>
      </c>
      <c r="AR37" s="112">
        <f t="shared" si="7"/>
        <v>-0.3700000000000001</v>
      </c>
      <c r="AX37" s="113">
        <f t="shared" si="8"/>
        <v>728.05981896891</v>
      </c>
      <c r="AY37" s="114" t="str">
        <f t="shared" si="9"/>
        <v>A</v>
      </c>
      <c r="AZ37" s="115">
        <f t="shared" si="10"/>
        <v>728.05981896891</v>
      </c>
      <c r="BA37" s="114" t="str">
        <f t="shared" si="11"/>
        <v>A</v>
      </c>
      <c r="BB37" s="116" t="str">
        <f t="shared" si="12"/>
        <v>A</v>
      </c>
      <c r="BC37" s="115">
        <f t="shared" si="13"/>
        <v>728.05981896891</v>
      </c>
    </row>
    <row r="38" spans="1:55" ht="15">
      <c r="A38" s="117">
        <v>161298</v>
      </c>
      <c r="B38" s="118" t="s">
        <v>21</v>
      </c>
      <c r="C38" s="119" t="s">
        <v>19</v>
      </c>
      <c r="D38" s="119" t="s">
        <v>61</v>
      </c>
      <c r="E38" s="120">
        <v>2018</v>
      </c>
      <c r="F38" s="120"/>
      <c r="G38" s="121"/>
      <c r="H38" s="122"/>
      <c r="I38" s="123"/>
      <c r="J38" s="124"/>
      <c r="K38" s="125" t="s">
        <v>43</v>
      </c>
      <c r="L38" s="125" t="s">
        <v>23</v>
      </c>
      <c r="M38" s="125" t="s">
        <v>33</v>
      </c>
      <c r="N38" s="126" t="s">
        <v>34</v>
      </c>
      <c r="O38" s="127" t="s">
        <v>48</v>
      </c>
      <c r="P38" s="127" t="s">
        <v>25</v>
      </c>
      <c r="Q38" s="127">
        <v>14</v>
      </c>
      <c r="R38" s="127" t="s">
        <v>26</v>
      </c>
      <c r="S38" s="128">
        <v>2</v>
      </c>
      <c r="T38" s="129"/>
      <c r="U38" s="130">
        <v>221.69749442476717</v>
      </c>
      <c r="V38" s="131">
        <v>268.25396825396825</v>
      </c>
      <c r="W38" s="108">
        <f t="shared" si="0"/>
        <v>139.66942148760333</v>
      </c>
      <c r="X38" s="109">
        <f t="shared" si="1"/>
        <v>169.00000000000003</v>
      </c>
      <c r="Y38" s="110"/>
      <c r="Z38" s="138">
        <f t="shared" si="2"/>
        <v>37</v>
      </c>
      <c r="AA38" s="138"/>
      <c r="AB38" s="138"/>
      <c r="AC38" s="110"/>
      <c r="AD38" s="139">
        <f t="shared" si="3"/>
        <v>221.69749442476717</v>
      </c>
      <c r="AE38" s="140"/>
      <c r="AF38" s="140"/>
      <c r="AG38" s="140"/>
      <c r="AH38" s="140"/>
      <c r="AI38" s="140"/>
      <c r="AJ38" s="140"/>
      <c r="AK38" s="141"/>
      <c r="AL38" s="142">
        <f t="shared" si="4"/>
        <v>0</v>
      </c>
      <c r="AM38" s="143"/>
      <c r="AN38" s="144"/>
      <c r="AO38" s="110"/>
      <c r="AP38" s="111">
        <f t="shared" si="5"/>
        <v>-82.02807293716384</v>
      </c>
      <c r="AQ38" s="112">
        <f t="shared" si="6"/>
        <v>-0.5873015873015872</v>
      </c>
      <c r="AR38" s="112">
        <f t="shared" si="7"/>
        <v>-0.37</v>
      </c>
      <c r="AX38" s="113">
        <f t="shared" si="8"/>
        <v>221.69749442476717</v>
      </c>
      <c r="AY38" s="114" t="str">
        <f t="shared" si="9"/>
        <v>A</v>
      </c>
      <c r="AZ38" s="115">
        <f t="shared" si="10"/>
        <v>221.69749442476717</v>
      </c>
      <c r="BA38" s="114" t="str">
        <f t="shared" si="11"/>
        <v>N</v>
      </c>
      <c r="BB38" s="116" t="str">
        <f t="shared" si="12"/>
        <v>A</v>
      </c>
      <c r="BC38" s="115">
        <f t="shared" si="13"/>
        <v>221.69749442476717</v>
      </c>
    </row>
    <row r="39" spans="1:55" ht="15">
      <c r="A39" s="117">
        <v>152176</v>
      </c>
      <c r="B39" s="118" t="s">
        <v>21</v>
      </c>
      <c r="C39" s="119" t="s">
        <v>19</v>
      </c>
      <c r="D39" s="119" t="s">
        <v>62</v>
      </c>
      <c r="E39" s="120">
        <v>2018</v>
      </c>
      <c r="F39" s="120"/>
      <c r="G39" s="121"/>
      <c r="H39" s="122"/>
      <c r="I39" s="123"/>
      <c r="J39" s="124"/>
      <c r="K39" s="125" t="s">
        <v>23</v>
      </c>
      <c r="L39" s="125" t="s">
        <v>23</v>
      </c>
      <c r="M39" s="125"/>
      <c r="N39" s="126"/>
      <c r="O39" s="127" t="s">
        <v>24</v>
      </c>
      <c r="P39" s="127" t="s">
        <v>25</v>
      </c>
      <c r="Q39" s="127">
        <v>9</v>
      </c>
      <c r="R39" s="127" t="s">
        <v>26</v>
      </c>
      <c r="S39" s="128">
        <v>1.5</v>
      </c>
      <c r="T39" s="129"/>
      <c r="U39" s="130">
        <v>484.06139315230223</v>
      </c>
      <c r="V39" s="131">
        <v>585.7142857142857</v>
      </c>
      <c r="W39" s="108">
        <f t="shared" si="0"/>
        <v>304.9586776859504</v>
      </c>
      <c r="X39" s="109">
        <f t="shared" si="1"/>
        <v>369</v>
      </c>
      <c r="Y39" s="110"/>
      <c r="Z39" s="138">
        <f t="shared" si="2"/>
        <v>37</v>
      </c>
      <c r="AA39" s="138"/>
      <c r="AB39" s="138"/>
      <c r="AC39" s="110"/>
      <c r="AD39" s="139">
        <f t="shared" si="3"/>
        <v>484.0613931523023</v>
      </c>
      <c r="AE39" s="140"/>
      <c r="AF39" s="140"/>
      <c r="AG39" s="140"/>
      <c r="AH39" s="140"/>
      <c r="AI39" s="140"/>
      <c r="AJ39" s="140"/>
      <c r="AK39" s="141"/>
      <c r="AL39" s="142">
        <f t="shared" si="4"/>
        <v>0</v>
      </c>
      <c r="AM39" s="143"/>
      <c r="AN39" s="144"/>
      <c r="AO39" s="110"/>
      <c r="AP39" s="111">
        <f t="shared" si="5"/>
        <v>-179.10271546635187</v>
      </c>
      <c r="AQ39" s="112">
        <f t="shared" si="6"/>
        <v>-0.5873015873015874</v>
      </c>
      <c r="AR39" s="112">
        <f t="shared" si="7"/>
        <v>-0.37</v>
      </c>
      <c r="AX39" s="113">
        <f t="shared" si="8"/>
        <v>484.0613931523023</v>
      </c>
      <c r="AY39" s="114" t="str">
        <f t="shared" si="9"/>
        <v>A</v>
      </c>
      <c r="AZ39" s="115">
        <f t="shared" si="10"/>
        <v>484.0613931523023</v>
      </c>
      <c r="BA39" s="114" t="str">
        <f t="shared" si="11"/>
        <v>N</v>
      </c>
      <c r="BB39" s="116" t="str">
        <f t="shared" si="12"/>
        <v>A</v>
      </c>
      <c r="BC39" s="115">
        <f t="shared" si="13"/>
        <v>484.0613931523023</v>
      </c>
    </row>
    <row r="40" spans="1:55" ht="15">
      <c r="A40" s="117">
        <v>152182</v>
      </c>
      <c r="B40" s="118" t="s">
        <v>21</v>
      </c>
      <c r="C40" s="119" t="s">
        <v>19</v>
      </c>
      <c r="D40" s="119" t="s">
        <v>63</v>
      </c>
      <c r="E40" s="120">
        <v>2018</v>
      </c>
      <c r="F40" s="120"/>
      <c r="G40" s="121"/>
      <c r="H40" s="122"/>
      <c r="I40" s="123"/>
      <c r="J40" s="124"/>
      <c r="K40" s="125" t="s">
        <v>23</v>
      </c>
      <c r="L40" s="125" t="s">
        <v>23</v>
      </c>
      <c r="M40" s="125"/>
      <c r="N40" s="126"/>
      <c r="O40" s="127" t="s">
        <v>29</v>
      </c>
      <c r="P40" s="127" t="s">
        <v>25</v>
      </c>
      <c r="Q40" s="127">
        <v>9</v>
      </c>
      <c r="R40" s="127" t="s">
        <v>26</v>
      </c>
      <c r="S40" s="128">
        <v>1.2</v>
      </c>
      <c r="T40" s="129"/>
      <c r="U40" s="130">
        <v>405.35222353404174</v>
      </c>
      <c r="V40" s="131">
        <v>490.4761904761905</v>
      </c>
      <c r="W40" s="108">
        <f t="shared" si="0"/>
        <v>255.3719008264463</v>
      </c>
      <c r="X40" s="109">
        <f t="shared" si="1"/>
        <v>309</v>
      </c>
      <c r="Y40" s="110"/>
      <c r="Z40" s="138">
        <f t="shared" si="2"/>
        <v>37</v>
      </c>
      <c r="AA40" s="138"/>
      <c r="AB40" s="138"/>
      <c r="AC40" s="110"/>
      <c r="AD40" s="139">
        <f t="shared" si="3"/>
        <v>405.35222353404174</v>
      </c>
      <c r="AE40" s="140"/>
      <c r="AF40" s="140"/>
      <c r="AG40" s="140"/>
      <c r="AH40" s="140"/>
      <c r="AI40" s="140"/>
      <c r="AJ40" s="140"/>
      <c r="AK40" s="141"/>
      <c r="AL40" s="142">
        <f t="shared" si="4"/>
        <v>0</v>
      </c>
      <c r="AM40" s="143"/>
      <c r="AN40" s="144"/>
      <c r="AO40" s="110"/>
      <c r="AP40" s="111">
        <f t="shared" si="5"/>
        <v>-149.98032270759543</v>
      </c>
      <c r="AQ40" s="112">
        <f t="shared" si="6"/>
        <v>-0.5873015873015872</v>
      </c>
      <c r="AR40" s="112">
        <f t="shared" si="7"/>
        <v>-0.37</v>
      </c>
      <c r="AX40" s="113">
        <f t="shared" si="8"/>
        <v>405.35222353404174</v>
      </c>
      <c r="AY40" s="114" t="str">
        <f t="shared" si="9"/>
        <v>A</v>
      </c>
      <c r="AZ40" s="115">
        <f t="shared" si="10"/>
        <v>405.35222353404174</v>
      </c>
      <c r="BA40" s="114" t="str">
        <f t="shared" si="11"/>
        <v>N</v>
      </c>
      <c r="BB40" s="116" t="str">
        <f t="shared" si="12"/>
        <v>A</v>
      </c>
      <c r="BC40" s="115">
        <f t="shared" si="13"/>
        <v>405.35222353404174</v>
      </c>
    </row>
    <row r="41" spans="1:55" ht="15">
      <c r="A41" s="117">
        <v>152187</v>
      </c>
      <c r="B41" s="118" t="s">
        <v>21</v>
      </c>
      <c r="C41" s="119" t="s">
        <v>19</v>
      </c>
      <c r="D41" s="119" t="s">
        <v>64</v>
      </c>
      <c r="E41" s="120">
        <v>2018</v>
      </c>
      <c r="F41" s="120"/>
      <c r="G41" s="121"/>
      <c r="H41" s="122"/>
      <c r="I41" s="123"/>
      <c r="J41" s="124"/>
      <c r="K41" s="125" t="s">
        <v>23</v>
      </c>
      <c r="L41" s="125" t="s">
        <v>23</v>
      </c>
      <c r="M41" s="125"/>
      <c r="N41" s="126"/>
      <c r="O41" s="127" t="s">
        <v>29</v>
      </c>
      <c r="P41" s="127" t="s">
        <v>25</v>
      </c>
      <c r="Q41" s="127">
        <v>9</v>
      </c>
      <c r="R41" s="127" t="s">
        <v>26</v>
      </c>
      <c r="S41" s="128">
        <v>1.2</v>
      </c>
      <c r="T41" s="129"/>
      <c r="U41" s="130">
        <v>405.35222353404174</v>
      </c>
      <c r="V41" s="131">
        <v>490.4761904761905</v>
      </c>
      <c r="W41" s="108">
        <f t="shared" si="0"/>
        <v>255.3719008264463</v>
      </c>
      <c r="X41" s="109">
        <f t="shared" si="1"/>
        <v>309</v>
      </c>
      <c r="Y41" s="110"/>
      <c r="Z41" s="138">
        <f t="shared" si="2"/>
        <v>37</v>
      </c>
      <c r="AA41" s="138"/>
      <c r="AB41" s="138"/>
      <c r="AC41" s="110"/>
      <c r="AD41" s="139">
        <f t="shared" si="3"/>
        <v>405.35222353404174</v>
      </c>
      <c r="AE41" s="140"/>
      <c r="AF41" s="140"/>
      <c r="AG41" s="140"/>
      <c r="AH41" s="140"/>
      <c r="AI41" s="140"/>
      <c r="AJ41" s="140"/>
      <c r="AK41" s="141"/>
      <c r="AL41" s="142">
        <f t="shared" si="4"/>
        <v>0</v>
      </c>
      <c r="AM41" s="143"/>
      <c r="AN41" s="144"/>
      <c r="AO41" s="110"/>
      <c r="AP41" s="111">
        <f t="shared" si="5"/>
        <v>-149.98032270759543</v>
      </c>
      <c r="AQ41" s="112">
        <f t="shared" si="6"/>
        <v>-0.5873015873015872</v>
      </c>
      <c r="AR41" s="112">
        <f t="shared" si="7"/>
        <v>-0.37</v>
      </c>
      <c r="AX41" s="113">
        <f t="shared" si="8"/>
        <v>405.35222353404174</v>
      </c>
      <c r="AY41" s="114" t="str">
        <f t="shared" si="9"/>
        <v>A</v>
      </c>
      <c r="AZ41" s="115">
        <f t="shared" si="10"/>
        <v>405.35222353404174</v>
      </c>
      <c r="BA41" s="114" t="str">
        <f t="shared" si="11"/>
        <v>N</v>
      </c>
      <c r="BB41" s="116" t="str">
        <f t="shared" si="12"/>
        <v>A</v>
      </c>
      <c r="BC41" s="115">
        <f t="shared" si="13"/>
        <v>405.35222353404174</v>
      </c>
    </row>
    <row r="42" spans="1:55" ht="15">
      <c r="A42" s="117">
        <v>151457</v>
      </c>
      <c r="B42" s="118" t="s">
        <v>21</v>
      </c>
      <c r="C42" s="119" t="s">
        <v>19</v>
      </c>
      <c r="D42" s="119" t="s">
        <v>65</v>
      </c>
      <c r="E42" s="120">
        <v>2018</v>
      </c>
      <c r="F42" s="120" t="s">
        <v>32</v>
      </c>
      <c r="G42" s="121">
        <v>43831</v>
      </c>
      <c r="H42" s="122"/>
      <c r="I42" s="123"/>
      <c r="J42" s="124"/>
      <c r="K42" s="125" t="s">
        <v>23</v>
      </c>
      <c r="L42" s="125" t="s">
        <v>23</v>
      </c>
      <c r="M42" s="125" t="s">
        <v>33</v>
      </c>
      <c r="N42" s="126" t="s">
        <v>34</v>
      </c>
      <c r="O42" s="127" t="s">
        <v>35</v>
      </c>
      <c r="P42" s="127" t="s">
        <v>25</v>
      </c>
      <c r="Q42" s="127">
        <v>1.44</v>
      </c>
      <c r="R42" s="127" t="s">
        <v>36</v>
      </c>
      <c r="S42" s="128">
        <v>19.5</v>
      </c>
      <c r="T42" s="129">
        <v>43.2</v>
      </c>
      <c r="U42" s="130">
        <v>707.070707070707</v>
      </c>
      <c r="V42" s="131">
        <v>855.5555555555555</v>
      </c>
      <c r="W42" s="108">
        <f t="shared" si="0"/>
        <v>445.45454545454544</v>
      </c>
      <c r="X42" s="109">
        <f t="shared" si="1"/>
        <v>539</v>
      </c>
      <c r="Y42" s="110"/>
      <c r="Z42" s="138">
        <f t="shared" si="2"/>
        <v>37</v>
      </c>
      <c r="AA42" s="138"/>
      <c r="AB42" s="138"/>
      <c r="AC42" s="110"/>
      <c r="AD42" s="139">
        <f t="shared" si="3"/>
        <v>707.070707070707</v>
      </c>
      <c r="AE42" s="140"/>
      <c r="AF42" s="140"/>
      <c r="AG42" s="140"/>
      <c r="AH42" s="140"/>
      <c r="AI42" s="140"/>
      <c r="AJ42" s="140"/>
      <c r="AK42" s="141"/>
      <c r="AL42" s="142">
        <f t="shared" si="4"/>
        <v>0</v>
      </c>
      <c r="AM42" s="143"/>
      <c r="AN42" s="144"/>
      <c r="AO42" s="110"/>
      <c r="AP42" s="111">
        <f t="shared" si="5"/>
        <v>-261.6161616161616</v>
      </c>
      <c r="AQ42" s="112">
        <f t="shared" si="6"/>
        <v>-0.5873015873015872</v>
      </c>
      <c r="AR42" s="112">
        <f t="shared" si="7"/>
        <v>-0.37</v>
      </c>
      <c r="AX42" s="113">
        <f t="shared" si="8"/>
        <v>707.070707070707</v>
      </c>
      <c r="AY42" s="114" t="str">
        <f t="shared" si="9"/>
        <v>A</v>
      </c>
      <c r="AZ42" s="115">
        <f t="shared" si="10"/>
        <v>707.070707070707</v>
      </c>
      <c r="BA42" s="114" t="str">
        <f t="shared" si="11"/>
        <v>A</v>
      </c>
      <c r="BB42" s="116" t="str">
        <f t="shared" si="12"/>
        <v>A</v>
      </c>
      <c r="BC42" s="115">
        <f t="shared" si="13"/>
        <v>707.070707070707</v>
      </c>
    </row>
    <row r="43" spans="1:55" ht="15">
      <c r="A43" s="117">
        <v>151467</v>
      </c>
      <c r="B43" s="118" t="s">
        <v>21</v>
      </c>
      <c r="C43" s="119" t="s">
        <v>19</v>
      </c>
      <c r="D43" s="119" t="s">
        <v>66</v>
      </c>
      <c r="E43" s="120">
        <v>2018</v>
      </c>
      <c r="F43" s="120" t="s">
        <v>32</v>
      </c>
      <c r="G43" s="121">
        <v>43831</v>
      </c>
      <c r="H43" s="122"/>
      <c r="I43" s="123"/>
      <c r="J43" s="124"/>
      <c r="K43" s="125" t="s">
        <v>23</v>
      </c>
      <c r="L43" s="125" t="s">
        <v>23</v>
      </c>
      <c r="M43" s="125" t="s">
        <v>33</v>
      </c>
      <c r="N43" s="126" t="s">
        <v>34</v>
      </c>
      <c r="O43" s="127" t="s">
        <v>38</v>
      </c>
      <c r="P43" s="127" t="s">
        <v>25</v>
      </c>
      <c r="Q43" s="127">
        <v>1.62</v>
      </c>
      <c r="R43" s="127" t="s">
        <v>36</v>
      </c>
      <c r="S43" s="128">
        <v>19.7</v>
      </c>
      <c r="T43" s="129">
        <v>64.8</v>
      </c>
      <c r="U43" s="130">
        <v>693.9525121343303</v>
      </c>
      <c r="V43" s="131">
        <v>839.6825396825396</v>
      </c>
      <c r="W43" s="108">
        <f t="shared" si="0"/>
        <v>437.1900826446281</v>
      </c>
      <c r="X43" s="109">
        <f t="shared" si="1"/>
        <v>529</v>
      </c>
      <c r="Y43" s="110"/>
      <c r="Z43" s="138">
        <f t="shared" si="2"/>
        <v>37</v>
      </c>
      <c r="AA43" s="138"/>
      <c r="AB43" s="138"/>
      <c r="AC43" s="110"/>
      <c r="AD43" s="139">
        <f t="shared" si="3"/>
        <v>693.9525121343303</v>
      </c>
      <c r="AE43" s="140"/>
      <c r="AF43" s="140"/>
      <c r="AG43" s="140"/>
      <c r="AH43" s="140"/>
      <c r="AI43" s="140"/>
      <c r="AJ43" s="140"/>
      <c r="AK43" s="141"/>
      <c r="AL43" s="142">
        <f t="shared" si="4"/>
        <v>0</v>
      </c>
      <c r="AM43" s="143"/>
      <c r="AN43" s="144"/>
      <c r="AO43" s="110"/>
      <c r="AP43" s="111">
        <f t="shared" si="5"/>
        <v>-256.7624294897022</v>
      </c>
      <c r="AQ43" s="112">
        <f t="shared" si="6"/>
        <v>-0.5873015873015872</v>
      </c>
      <c r="AR43" s="112">
        <f t="shared" si="7"/>
        <v>-0.37</v>
      </c>
      <c r="AX43" s="113">
        <f t="shared" si="8"/>
        <v>693.9525121343303</v>
      </c>
      <c r="AY43" s="114" t="str">
        <f t="shared" si="9"/>
        <v>A</v>
      </c>
      <c r="AZ43" s="115">
        <f t="shared" si="10"/>
        <v>693.9525121343303</v>
      </c>
      <c r="BA43" s="114" t="str">
        <f t="shared" si="11"/>
        <v>A</v>
      </c>
      <c r="BB43" s="116" t="str">
        <f t="shared" si="12"/>
        <v>A</v>
      </c>
      <c r="BC43" s="115">
        <f t="shared" si="13"/>
        <v>693.9525121343303</v>
      </c>
    </row>
    <row r="44" spans="1:55" ht="15">
      <c r="A44" s="117">
        <v>152165</v>
      </c>
      <c r="B44" s="118" t="s">
        <v>21</v>
      </c>
      <c r="C44" s="119" t="s">
        <v>19</v>
      </c>
      <c r="D44" s="119" t="s">
        <v>67</v>
      </c>
      <c r="E44" s="120">
        <v>2018</v>
      </c>
      <c r="F44" s="120"/>
      <c r="G44" s="121"/>
      <c r="H44" s="122"/>
      <c r="I44" s="123"/>
      <c r="J44" s="124"/>
      <c r="K44" s="125" t="s">
        <v>23</v>
      </c>
      <c r="L44" s="125" t="s">
        <v>23</v>
      </c>
      <c r="M44" s="125" t="s">
        <v>33</v>
      </c>
      <c r="N44" s="126" t="s">
        <v>34</v>
      </c>
      <c r="O44" s="127" t="s">
        <v>38</v>
      </c>
      <c r="P44" s="127" t="s">
        <v>25</v>
      </c>
      <c r="Q44" s="127">
        <v>6</v>
      </c>
      <c r="R44" s="127" t="s">
        <v>26</v>
      </c>
      <c r="S44" s="128">
        <v>5.4</v>
      </c>
      <c r="T44" s="129"/>
      <c r="U44" s="130">
        <v>221.69749442476717</v>
      </c>
      <c r="V44" s="131">
        <v>268.25396825396825</v>
      </c>
      <c r="W44" s="108">
        <f t="shared" si="0"/>
        <v>139.66942148760333</v>
      </c>
      <c r="X44" s="109">
        <f t="shared" si="1"/>
        <v>169.00000000000003</v>
      </c>
      <c r="Y44" s="110"/>
      <c r="Z44" s="138">
        <f t="shared" si="2"/>
        <v>37</v>
      </c>
      <c r="AA44" s="138"/>
      <c r="AB44" s="138"/>
      <c r="AC44" s="110"/>
      <c r="AD44" s="139">
        <f t="shared" si="3"/>
        <v>221.69749442476717</v>
      </c>
      <c r="AE44" s="140"/>
      <c r="AF44" s="140"/>
      <c r="AG44" s="140"/>
      <c r="AH44" s="140"/>
      <c r="AI44" s="140"/>
      <c r="AJ44" s="140"/>
      <c r="AK44" s="141"/>
      <c r="AL44" s="142">
        <f t="shared" si="4"/>
        <v>0</v>
      </c>
      <c r="AM44" s="143"/>
      <c r="AN44" s="144"/>
      <c r="AO44" s="110"/>
      <c r="AP44" s="111">
        <f t="shared" si="5"/>
        <v>-82.02807293716384</v>
      </c>
      <c r="AQ44" s="112">
        <f t="shared" si="6"/>
        <v>-0.5873015873015872</v>
      </c>
      <c r="AR44" s="112">
        <f t="shared" si="7"/>
        <v>-0.37</v>
      </c>
      <c r="AX44" s="113">
        <f t="shared" si="8"/>
        <v>221.69749442476717</v>
      </c>
      <c r="AY44" s="114" t="str">
        <f t="shared" si="9"/>
        <v>A</v>
      </c>
      <c r="AZ44" s="115">
        <f t="shared" si="10"/>
        <v>221.69749442476717</v>
      </c>
      <c r="BA44" s="114" t="str">
        <f t="shared" si="11"/>
        <v>N</v>
      </c>
      <c r="BB44" s="116" t="str">
        <f t="shared" si="12"/>
        <v>A</v>
      </c>
      <c r="BC44" s="115">
        <f t="shared" si="13"/>
        <v>221.69749442476717</v>
      </c>
    </row>
    <row r="45" spans="1:55" ht="15">
      <c r="A45" s="117">
        <v>152170</v>
      </c>
      <c r="B45" s="118" t="s">
        <v>21</v>
      </c>
      <c r="C45" s="119" t="s">
        <v>19</v>
      </c>
      <c r="D45" s="119" t="s">
        <v>68</v>
      </c>
      <c r="E45" s="120">
        <v>2018</v>
      </c>
      <c r="F45" s="120"/>
      <c r="G45" s="121"/>
      <c r="H45" s="122"/>
      <c r="I45" s="123"/>
      <c r="J45" s="124"/>
      <c r="K45" s="125" t="s">
        <v>23</v>
      </c>
      <c r="L45" s="125" t="s">
        <v>23</v>
      </c>
      <c r="M45" s="125"/>
      <c r="N45" s="126"/>
      <c r="O45" s="127" t="s">
        <v>41</v>
      </c>
      <c r="P45" s="127" t="s">
        <v>25</v>
      </c>
      <c r="Q45" s="127">
        <v>14</v>
      </c>
      <c r="R45" s="127" t="s">
        <v>26</v>
      </c>
      <c r="S45" s="128">
        <v>1</v>
      </c>
      <c r="T45" s="129"/>
      <c r="U45" s="130">
        <v>45.91368227731864</v>
      </c>
      <c r="V45" s="131">
        <v>55.55555555555556</v>
      </c>
      <c r="W45" s="108">
        <f t="shared" si="0"/>
        <v>28.925619834710744</v>
      </c>
      <c r="X45" s="109">
        <f t="shared" si="1"/>
        <v>35</v>
      </c>
      <c r="Y45" s="110"/>
      <c r="Z45" s="138">
        <f t="shared" si="2"/>
        <v>37</v>
      </c>
      <c r="AA45" s="138"/>
      <c r="AB45" s="138"/>
      <c r="AC45" s="110"/>
      <c r="AD45" s="139">
        <f t="shared" si="3"/>
        <v>45.91368227731864</v>
      </c>
      <c r="AE45" s="140"/>
      <c r="AF45" s="140"/>
      <c r="AG45" s="140"/>
      <c r="AH45" s="140"/>
      <c r="AI45" s="140"/>
      <c r="AJ45" s="140"/>
      <c r="AK45" s="141"/>
      <c r="AL45" s="142">
        <f t="shared" si="4"/>
        <v>0</v>
      </c>
      <c r="AM45" s="143"/>
      <c r="AN45" s="144"/>
      <c r="AO45" s="110"/>
      <c r="AP45" s="111">
        <f t="shared" si="5"/>
        <v>-16.988062442607898</v>
      </c>
      <c r="AQ45" s="112">
        <f t="shared" si="6"/>
        <v>-0.5873015873015874</v>
      </c>
      <c r="AR45" s="112">
        <f t="shared" si="7"/>
        <v>-0.37</v>
      </c>
      <c r="AX45" s="113">
        <f t="shared" si="8"/>
        <v>45.91368227731864</v>
      </c>
      <c r="AY45" s="114" t="str">
        <f t="shared" si="9"/>
        <v>A</v>
      </c>
      <c r="AZ45" s="115">
        <f t="shared" si="10"/>
        <v>45.91368227731864</v>
      </c>
      <c r="BA45" s="114" t="str">
        <f t="shared" si="11"/>
        <v>N</v>
      </c>
      <c r="BB45" s="116" t="str">
        <f t="shared" si="12"/>
        <v>A</v>
      </c>
      <c r="BC45" s="115">
        <f t="shared" si="13"/>
        <v>45.91368227731864</v>
      </c>
    </row>
    <row r="46" spans="1:55" ht="15">
      <c r="A46" s="117">
        <v>164648</v>
      </c>
      <c r="B46" s="118" t="s">
        <v>21</v>
      </c>
      <c r="C46" s="119" t="s">
        <v>19</v>
      </c>
      <c r="D46" s="119" t="s">
        <v>69</v>
      </c>
      <c r="E46" s="120">
        <v>2022</v>
      </c>
      <c r="F46" s="120" t="s">
        <v>32</v>
      </c>
      <c r="G46" s="121"/>
      <c r="H46" s="122"/>
      <c r="I46" s="123"/>
      <c r="J46" s="124"/>
      <c r="K46" s="125" t="s">
        <v>43</v>
      </c>
      <c r="L46" s="125" t="s">
        <v>23</v>
      </c>
      <c r="M46" s="125" t="s">
        <v>33</v>
      </c>
      <c r="N46" s="126" t="s">
        <v>34</v>
      </c>
      <c r="O46" s="127" t="s">
        <v>44</v>
      </c>
      <c r="P46" s="127" t="s">
        <v>25</v>
      </c>
      <c r="Q46" s="127">
        <v>1.62</v>
      </c>
      <c r="R46" s="127" t="s">
        <v>36</v>
      </c>
      <c r="S46" s="128">
        <v>19.7</v>
      </c>
      <c r="T46" s="129">
        <v>64.8</v>
      </c>
      <c r="U46" s="130">
        <v>759.5434868162141</v>
      </c>
      <c r="V46" s="131">
        <v>919.047619047619</v>
      </c>
      <c r="W46" s="108">
        <f t="shared" si="0"/>
        <v>478.5123966942149</v>
      </c>
      <c r="X46" s="109">
        <f t="shared" si="1"/>
        <v>579</v>
      </c>
      <c r="Y46" s="110"/>
      <c r="Z46" s="138">
        <f t="shared" si="2"/>
        <v>37</v>
      </c>
      <c r="AA46" s="138"/>
      <c r="AB46" s="138"/>
      <c r="AC46" s="110"/>
      <c r="AD46" s="139">
        <f t="shared" si="3"/>
        <v>759.5434868162141</v>
      </c>
      <c r="AE46" s="140"/>
      <c r="AF46" s="140"/>
      <c r="AG46" s="140"/>
      <c r="AH46" s="140"/>
      <c r="AI46" s="140"/>
      <c r="AJ46" s="140"/>
      <c r="AK46" s="141"/>
      <c r="AL46" s="142">
        <f t="shared" si="4"/>
        <v>0</v>
      </c>
      <c r="AM46" s="143"/>
      <c r="AN46" s="144"/>
      <c r="AO46" s="110"/>
      <c r="AP46" s="111">
        <f t="shared" si="5"/>
        <v>-281.0310901219992</v>
      </c>
      <c r="AQ46" s="112">
        <f t="shared" si="6"/>
        <v>-0.5873015873015872</v>
      </c>
      <c r="AR46" s="112">
        <f t="shared" si="7"/>
        <v>-0.37</v>
      </c>
      <c r="AX46" s="113">
        <f t="shared" si="8"/>
        <v>759.5434868162141</v>
      </c>
      <c r="AY46" s="114" t="str">
        <f t="shared" si="9"/>
        <v>A</v>
      </c>
      <c r="AZ46" s="115">
        <f t="shared" si="10"/>
        <v>759.5434868162141</v>
      </c>
      <c r="BA46" s="114" t="str">
        <f t="shared" si="11"/>
        <v>A</v>
      </c>
      <c r="BB46" s="116" t="str">
        <f t="shared" si="12"/>
        <v>A</v>
      </c>
      <c r="BC46" s="115">
        <f t="shared" si="13"/>
        <v>759.5434868162141</v>
      </c>
    </row>
    <row r="47" spans="1:55" ht="15">
      <c r="A47" s="117">
        <v>164649</v>
      </c>
      <c r="B47" s="118" t="s">
        <v>21</v>
      </c>
      <c r="C47" s="119" t="s">
        <v>19</v>
      </c>
      <c r="D47" s="119" t="s">
        <v>70</v>
      </c>
      <c r="E47" s="120">
        <v>2022</v>
      </c>
      <c r="F47" s="120"/>
      <c r="G47" s="121"/>
      <c r="H47" s="122"/>
      <c r="I47" s="123"/>
      <c r="J47" s="124"/>
      <c r="K47" s="125" t="s">
        <v>43</v>
      </c>
      <c r="L47" s="125" t="s">
        <v>23</v>
      </c>
      <c r="M47" s="125" t="s">
        <v>33</v>
      </c>
      <c r="N47" s="126" t="s">
        <v>34</v>
      </c>
      <c r="O47" s="127" t="s">
        <v>44</v>
      </c>
      <c r="P47" s="127" t="s">
        <v>25</v>
      </c>
      <c r="Q47" s="127">
        <v>8</v>
      </c>
      <c r="R47" s="127" t="s">
        <v>26</v>
      </c>
      <c r="S47" s="128">
        <v>5.4</v>
      </c>
      <c r="T47" s="129"/>
      <c r="U47" s="130">
        <v>208.5792994883904</v>
      </c>
      <c r="V47" s="131">
        <v>252.38095238095238</v>
      </c>
      <c r="W47" s="108">
        <f t="shared" si="0"/>
        <v>131.40495867768595</v>
      </c>
      <c r="X47" s="109">
        <f t="shared" si="1"/>
        <v>159</v>
      </c>
      <c r="Y47" s="110"/>
      <c r="Z47" s="138">
        <f t="shared" si="2"/>
        <v>37</v>
      </c>
      <c r="AA47" s="138"/>
      <c r="AB47" s="138"/>
      <c r="AC47" s="110"/>
      <c r="AD47" s="139">
        <f t="shared" si="3"/>
        <v>208.57929948839038</v>
      </c>
      <c r="AE47" s="140"/>
      <c r="AF47" s="140"/>
      <c r="AG47" s="140"/>
      <c r="AH47" s="140"/>
      <c r="AI47" s="140"/>
      <c r="AJ47" s="140"/>
      <c r="AK47" s="141"/>
      <c r="AL47" s="142">
        <f t="shared" si="4"/>
        <v>0</v>
      </c>
      <c r="AM47" s="143"/>
      <c r="AN47" s="144"/>
      <c r="AO47" s="110"/>
      <c r="AP47" s="111">
        <f t="shared" si="5"/>
        <v>-77.17434081070442</v>
      </c>
      <c r="AQ47" s="112">
        <f t="shared" si="6"/>
        <v>-0.587301587301587</v>
      </c>
      <c r="AR47" s="112">
        <f t="shared" si="7"/>
        <v>-0.3699999999999999</v>
      </c>
      <c r="AX47" s="113">
        <f t="shared" si="8"/>
        <v>208.57929948839038</v>
      </c>
      <c r="AY47" s="114" t="str">
        <f t="shared" si="9"/>
        <v>A</v>
      </c>
      <c r="AZ47" s="115">
        <f t="shared" si="10"/>
        <v>208.57929948839038</v>
      </c>
      <c r="BA47" s="114" t="str">
        <f t="shared" si="11"/>
        <v>N</v>
      </c>
      <c r="BB47" s="116" t="str">
        <f t="shared" si="12"/>
        <v>A</v>
      </c>
      <c r="BC47" s="115">
        <f t="shared" si="13"/>
        <v>208.57929948839038</v>
      </c>
    </row>
    <row r="48" spans="1:55" ht="15">
      <c r="A48" s="117">
        <v>152160</v>
      </c>
      <c r="B48" s="118" t="s">
        <v>21</v>
      </c>
      <c r="C48" s="119" t="s">
        <v>19</v>
      </c>
      <c r="D48" s="119" t="s">
        <v>71</v>
      </c>
      <c r="E48" s="120">
        <v>2018</v>
      </c>
      <c r="F48" s="120" t="s">
        <v>32</v>
      </c>
      <c r="G48" s="121">
        <v>43831</v>
      </c>
      <c r="H48" s="122"/>
      <c r="I48" s="123"/>
      <c r="J48" s="124"/>
      <c r="K48" s="125" t="s">
        <v>43</v>
      </c>
      <c r="L48" s="125" t="s">
        <v>23</v>
      </c>
      <c r="M48" s="125" t="s">
        <v>33</v>
      </c>
      <c r="N48" s="126" t="s">
        <v>34</v>
      </c>
      <c r="O48" s="127" t="s">
        <v>48</v>
      </c>
      <c r="P48" s="127" t="s">
        <v>25</v>
      </c>
      <c r="Q48" s="127" t="s">
        <v>49</v>
      </c>
      <c r="R48" s="127" t="s">
        <v>36</v>
      </c>
      <c r="S48" s="128">
        <v>16.4</v>
      </c>
      <c r="T48" s="129">
        <v>74.4</v>
      </c>
      <c r="U48" s="130">
        <v>728.0598189689099</v>
      </c>
      <c r="V48" s="131">
        <v>880.952380952381</v>
      </c>
      <c r="W48" s="108">
        <f t="shared" si="0"/>
        <v>458.67768595041326</v>
      </c>
      <c r="X48" s="109">
        <f t="shared" si="1"/>
        <v>555</v>
      </c>
      <c r="Y48" s="110"/>
      <c r="Z48" s="138">
        <f t="shared" si="2"/>
        <v>37</v>
      </c>
      <c r="AA48" s="138"/>
      <c r="AB48" s="138"/>
      <c r="AC48" s="110"/>
      <c r="AD48" s="139">
        <f t="shared" si="3"/>
        <v>728.05981896891</v>
      </c>
      <c r="AE48" s="140"/>
      <c r="AF48" s="140"/>
      <c r="AG48" s="140"/>
      <c r="AH48" s="140"/>
      <c r="AI48" s="140"/>
      <c r="AJ48" s="140"/>
      <c r="AK48" s="141"/>
      <c r="AL48" s="142">
        <f t="shared" si="4"/>
        <v>0</v>
      </c>
      <c r="AM48" s="143"/>
      <c r="AN48" s="144"/>
      <c r="AO48" s="110"/>
      <c r="AP48" s="111">
        <f t="shared" si="5"/>
        <v>-269.38213301849675</v>
      </c>
      <c r="AQ48" s="112">
        <f t="shared" si="6"/>
        <v>-0.5873015873015874</v>
      </c>
      <c r="AR48" s="112">
        <f t="shared" si="7"/>
        <v>-0.3700000000000001</v>
      </c>
      <c r="AX48" s="113">
        <f t="shared" si="8"/>
        <v>728.05981896891</v>
      </c>
      <c r="AY48" s="114" t="str">
        <f t="shared" si="9"/>
        <v>A</v>
      </c>
      <c r="AZ48" s="115">
        <f t="shared" si="10"/>
        <v>728.05981896891</v>
      </c>
      <c r="BA48" s="114" t="str">
        <f t="shared" si="11"/>
        <v>A</v>
      </c>
      <c r="BB48" s="116" t="str">
        <f t="shared" si="12"/>
        <v>A</v>
      </c>
      <c r="BC48" s="115">
        <f t="shared" si="13"/>
        <v>728.05981896891</v>
      </c>
    </row>
    <row r="49" spans="1:55" ht="15">
      <c r="A49" s="117">
        <v>161299</v>
      </c>
      <c r="B49" s="118" t="s">
        <v>21</v>
      </c>
      <c r="C49" s="119" t="s">
        <v>19</v>
      </c>
      <c r="D49" s="119" t="s">
        <v>72</v>
      </c>
      <c r="E49" s="120">
        <v>2018</v>
      </c>
      <c r="F49" s="120"/>
      <c r="G49" s="121"/>
      <c r="H49" s="122"/>
      <c r="I49" s="123"/>
      <c r="J49" s="124"/>
      <c r="K49" s="125" t="s">
        <v>43</v>
      </c>
      <c r="L49" s="125" t="s">
        <v>23</v>
      </c>
      <c r="M49" s="125" t="s">
        <v>33</v>
      </c>
      <c r="N49" s="126" t="s">
        <v>34</v>
      </c>
      <c r="O49" s="127" t="s">
        <v>48</v>
      </c>
      <c r="P49" s="127" t="s">
        <v>25</v>
      </c>
      <c r="Q49" s="127">
        <v>14</v>
      </c>
      <c r="R49" s="127" t="s">
        <v>26</v>
      </c>
      <c r="S49" s="128">
        <v>2</v>
      </c>
      <c r="T49" s="129"/>
      <c r="U49" s="130">
        <v>221.69749442476717</v>
      </c>
      <c r="V49" s="131">
        <v>268.25396825396825</v>
      </c>
      <c r="W49" s="108">
        <f t="shared" si="0"/>
        <v>139.66942148760333</v>
      </c>
      <c r="X49" s="109">
        <f t="shared" si="1"/>
        <v>169.00000000000003</v>
      </c>
      <c r="Y49" s="110"/>
      <c r="Z49" s="138">
        <f t="shared" si="2"/>
        <v>37</v>
      </c>
      <c r="AA49" s="138"/>
      <c r="AB49" s="138"/>
      <c r="AC49" s="110"/>
      <c r="AD49" s="139">
        <f t="shared" si="3"/>
        <v>221.69749442476717</v>
      </c>
      <c r="AE49" s="140"/>
      <c r="AF49" s="140"/>
      <c r="AG49" s="140"/>
      <c r="AH49" s="140"/>
      <c r="AI49" s="140"/>
      <c r="AJ49" s="140"/>
      <c r="AK49" s="141"/>
      <c r="AL49" s="142">
        <f t="shared" si="4"/>
        <v>0</v>
      </c>
      <c r="AM49" s="143"/>
      <c r="AN49" s="144"/>
      <c r="AO49" s="110"/>
      <c r="AP49" s="111">
        <f t="shared" si="5"/>
        <v>-82.02807293716384</v>
      </c>
      <c r="AQ49" s="112">
        <f t="shared" si="6"/>
        <v>-0.5873015873015872</v>
      </c>
      <c r="AR49" s="112">
        <f t="shared" si="7"/>
        <v>-0.37</v>
      </c>
      <c r="AX49" s="113">
        <f t="shared" si="8"/>
        <v>221.69749442476717</v>
      </c>
      <c r="AY49" s="114" t="str">
        <f t="shared" si="9"/>
        <v>A</v>
      </c>
      <c r="AZ49" s="115">
        <f t="shared" si="10"/>
        <v>221.69749442476717</v>
      </c>
      <c r="BA49" s="114" t="str">
        <f t="shared" si="11"/>
        <v>N</v>
      </c>
      <c r="BB49" s="116" t="str">
        <f t="shared" si="12"/>
        <v>A</v>
      </c>
      <c r="BC49" s="115">
        <f t="shared" si="13"/>
        <v>221.69749442476717</v>
      </c>
    </row>
    <row r="50" spans="1:55" ht="15">
      <c r="A50" s="117">
        <v>152178</v>
      </c>
      <c r="B50" s="118" t="s">
        <v>21</v>
      </c>
      <c r="C50" s="119" t="s">
        <v>19</v>
      </c>
      <c r="D50" s="119" t="s">
        <v>73</v>
      </c>
      <c r="E50" s="120">
        <v>2018</v>
      </c>
      <c r="F50" s="120"/>
      <c r="G50" s="121"/>
      <c r="H50" s="122"/>
      <c r="I50" s="123"/>
      <c r="J50" s="124"/>
      <c r="K50" s="125" t="s">
        <v>23</v>
      </c>
      <c r="L50" s="125" t="s">
        <v>23</v>
      </c>
      <c r="M50" s="125"/>
      <c r="N50" s="126"/>
      <c r="O50" s="127" t="s">
        <v>24</v>
      </c>
      <c r="P50" s="127" t="s">
        <v>25</v>
      </c>
      <c r="Q50" s="127">
        <v>9</v>
      </c>
      <c r="R50" s="127" t="s">
        <v>26</v>
      </c>
      <c r="S50" s="128">
        <v>1.5</v>
      </c>
      <c r="T50" s="129"/>
      <c r="U50" s="130">
        <v>484.06139315230223</v>
      </c>
      <c r="V50" s="131">
        <v>585.7142857142857</v>
      </c>
      <c r="W50" s="108">
        <f t="shared" si="0"/>
        <v>304.9586776859504</v>
      </c>
      <c r="X50" s="109">
        <f t="shared" si="1"/>
        <v>369</v>
      </c>
      <c r="Y50" s="110"/>
      <c r="Z50" s="138">
        <f t="shared" si="2"/>
        <v>37</v>
      </c>
      <c r="AA50" s="138"/>
      <c r="AB50" s="138"/>
      <c r="AC50" s="110"/>
      <c r="AD50" s="139">
        <f t="shared" si="3"/>
        <v>484.0613931523023</v>
      </c>
      <c r="AE50" s="140"/>
      <c r="AF50" s="140"/>
      <c r="AG50" s="140"/>
      <c r="AH50" s="140"/>
      <c r="AI50" s="140"/>
      <c r="AJ50" s="140"/>
      <c r="AK50" s="141"/>
      <c r="AL50" s="142">
        <f t="shared" si="4"/>
        <v>0</v>
      </c>
      <c r="AM50" s="143"/>
      <c r="AN50" s="144"/>
      <c r="AO50" s="110"/>
      <c r="AP50" s="111">
        <f t="shared" si="5"/>
        <v>-179.10271546635187</v>
      </c>
      <c r="AQ50" s="112">
        <f t="shared" si="6"/>
        <v>-0.5873015873015874</v>
      </c>
      <c r="AR50" s="112">
        <f t="shared" si="7"/>
        <v>-0.37</v>
      </c>
      <c r="AX50" s="113">
        <f t="shared" si="8"/>
        <v>484.0613931523023</v>
      </c>
      <c r="AY50" s="114" t="str">
        <f t="shared" si="9"/>
        <v>A</v>
      </c>
      <c r="AZ50" s="115">
        <f t="shared" si="10"/>
        <v>484.0613931523023</v>
      </c>
      <c r="BA50" s="114" t="str">
        <f t="shared" si="11"/>
        <v>N</v>
      </c>
      <c r="BB50" s="116" t="str">
        <f t="shared" si="12"/>
        <v>A</v>
      </c>
      <c r="BC50" s="115">
        <f t="shared" si="13"/>
        <v>484.0613931523023</v>
      </c>
    </row>
    <row r="51" spans="1:55" ht="15">
      <c r="A51" s="117">
        <v>152184</v>
      </c>
      <c r="B51" s="118" t="s">
        <v>21</v>
      </c>
      <c r="C51" s="119" t="s">
        <v>19</v>
      </c>
      <c r="D51" s="119" t="s">
        <v>74</v>
      </c>
      <c r="E51" s="120">
        <v>2018</v>
      </c>
      <c r="F51" s="120"/>
      <c r="G51" s="121"/>
      <c r="H51" s="122"/>
      <c r="I51" s="123"/>
      <c r="J51" s="124"/>
      <c r="K51" s="125" t="s">
        <v>23</v>
      </c>
      <c r="L51" s="125" t="s">
        <v>23</v>
      </c>
      <c r="M51" s="125"/>
      <c r="N51" s="126"/>
      <c r="O51" s="127" t="s">
        <v>29</v>
      </c>
      <c r="P51" s="127" t="s">
        <v>25</v>
      </c>
      <c r="Q51" s="127">
        <v>9</v>
      </c>
      <c r="R51" s="127" t="s">
        <v>26</v>
      </c>
      <c r="S51" s="128">
        <v>1.2</v>
      </c>
      <c r="T51" s="129"/>
      <c r="U51" s="130">
        <v>405.35222353404174</v>
      </c>
      <c r="V51" s="131">
        <v>490.4761904761905</v>
      </c>
      <c r="W51" s="108">
        <f t="shared" si="0"/>
        <v>255.3719008264463</v>
      </c>
      <c r="X51" s="109">
        <f t="shared" si="1"/>
        <v>309</v>
      </c>
      <c r="Y51" s="110"/>
      <c r="Z51" s="138">
        <f t="shared" si="2"/>
        <v>37</v>
      </c>
      <c r="AA51" s="138"/>
      <c r="AB51" s="138"/>
      <c r="AC51" s="110"/>
      <c r="AD51" s="139">
        <f t="shared" si="3"/>
        <v>405.35222353404174</v>
      </c>
      <c r="AE51" s="140"/>
      <c r="AF51" s="140"/>
      <c r="AG51" s="140"/>
      <c r="AH51" s="140"/>
      <c r="AI51" s="140"/>
      <c r="AJ51" s="140"/>
      <c r="AK51" s="141"/>
      <c r="AL51" s="142">
        <f t="shared" si="4"/>
        <v>0</v>
      </c>
      <c r="AM51" s="143"/>
      <c r="AN51" s="144"/>
      <c r="AO51" s="110"/>
      <c r="AP51" s="111">
        <f t="shared" si="5"/>
        <v>-149.98032270759543</v>
      </c>
      <c r="AQ51" s="112">
        <f t="shared" si="6"/>
        <v>-0.5873015873015872</v>
      </c>
      <c r="AR51" s="112">
        <f t="shared" si="7"/>
        <v>-0.37</v>
      </c>
      <c r="AX51" s="113">
        <f t="shared" si="8"/>
        <v>405.35222353404174</v>
      </c>
      <c r="AY51" s="114" t="str">
        <f t="shared" si="9"/>
        <v>A</v>
      </c>
      <c r="AZ51" s="115">
        <f t="shared" si="10"/>
        <v>405.35222353404174</v>
      </c>
      <c r="BA51" s="114" t="str">
        <f t="shared" si="11"/>
        <v>N</v>
      </c>
      <c r="BB51" s="116" t="str">
        <f t="shared" si="12"/>
        <v>A</v>
      </c>
      <c r="BC51" s="115">
        <f t="shared" si="13"/>
        <v>405.35222353404174</v>
      </c>
    </row>
    <row r="52" spans="1:55" ht="15">
      <c r="A52" s="117">
        <v>152189</v>
      </c>
      <c r="B52" s="118" t="s">
        <v>21</v>
      </c>
      <c r="C52" s="119" t="s">
        <v>19</v>
      </c>
      <c r="D52" s="119" t="s">
        <v>75</v>
      </c>
      <c r="E52" s="120">
        <v>2018</v>
      </c>
      <c r="F52" s="120"/>
      <c r="G52" s="121"/>
      <c r="H52" s="122"/>
      <c r="I52" s="123"/>
      <c r="J52" s="124"/>
      <c r="K52" s="125" t="s">
        <v>23</v>
      </c>
      <c r="L52" s="125" t="s">
        <v>23</v>
      </c>
      <c r="M52" s="125"/>
      <c r="N52" s="126"/>
      <c r="O52" s="127" t="s">
        <v>29</v>
      </c>
      <c r="P52" s="127" t="s">
        <v>25</v>
      </c>
      <c r="Q52" s="127">
        <v>9</v>
      </c>
      <c r="R52" s="127" t="s">
        <v>26</v>
      </c>
      <c r="S52" s="128">
        <v>1.2</v>
      </c>
      <c r="T52" s="129"/>
      <c r="U52" s="130">
        <v>405.35222353404174</v>
      </c>
      <c r="V52" s="131">
        <v>490.4761904761905</v>
      </c>
      <c r="W52" s="108">
        <f t="shared" si="0"/>
        <v>255.3719008264463</v>
      </c>
      <c r="X52" s="109">
        <f t="shared" si="1"/>
        <v>309</v>
      </c>
      <c r="Y52" s="110"/>
      <c r="Z52" s="138">
        <f t="shared" si="2"/>
        <v>37</v>
      </c>
      <c r="AA52" s="138"/>
      <c r="AB52" s="138"/>
      <c r="AC52" s="110"/>
      <c r="AD52" s="139">
        <f t="shared" si="3"/>
        <v>405.35222353404174</v>
      </c>
      <c r="AE52" s="140"/>
      <c r="AF52" s="140"/>
      <c r="AG52" s="140"/>
      <c r="AH52" s="140"/>
      <c r="AI52" s="140"/>
      <c r="AJ52" s="140"/>
      <c r="AK52" s="141"/>
      <c r="AL52" s="142">
        <f t="shared" si="4"/>
        <v>0</v>
      </c>
      <c r="AM52" s="143"/>
      <c r="AN52" s="144"/>
      <c r="AO52" s="110"/>
      <c r="AP52" s="111">
        <f t="shared" si="5"/>
        <v>-149.98032270759543</v>
      </c>
      <c r="AQ52" s="112">
        <f t="shared" si="6"/>
        <v>-0.5873015873015872</v>
      </c>
      <c r="AR52" s="112">
        <f t="shared" si="7"/>
        <v>-0.37</v>
      </c>
      <c r="AX52" s="113">
        <f t="shared" si="8"/>
        <v>405.35222353404174</v>
      </c>
      <c r="AY52" s="114" t="str">
        <f t="shared" si="9"/>
        <v>A</v>
      </c>
      <c r="AZ52" s="115">
        <f t="shared" si="10"/>
        <v>405.35222353404174</v>
      </c>
      <c r="BA52" s="114" t="str">
        <f t="shared" si="11"/>
        <v>N</v>
      </c>
      <c r="BB52" s="116" t="str">
        <f t="shared" si="12"/>
        <v>A</v>
      </c>
      <c r="BC52" s="115">
        <f t="shared" si="13"/>
        <v>405.35222353404174</v>
      </c>
    </row>
    <row r="53" spans="1:55" ht="15">
      <c r="A53" s="117">
        <v>151459</v>
      </c>
      <c r="B53" s="118" t="s">
        <v>21</v>
      </c>
      <c r="C53" s="119" t="s">
        <v>19</v>
      </c>
      <c r="D53" s="119" t="s">
        <v>76</v>
      </c>
      <c r="E53" s="120">
        <v>2018</v>
      </c>
      <c r="F53" s="120" t="s">
        <v>32</v>
      </c>
      <c r="G53" s="121">
        <v>43831</v>
      </c>
      <c r="H53" s="122"/>
      <c r="I53" s="123"/>
      <c r="J53" s="124"/>
      <c r="K53" s="125" t="s">
        <v>23</v>
      </c>
      <c r="L53" s="125" t="s">
        <v>23</v>
      </c>
      <c r="M53" s="125" t="s">
        <v>33</v>
      </c>
      <c r="N53" s="126" t="s">
        <v>34</v>
      </c>
      <c r="O53" s="127" t="s">
        <v>35</v>
      </c>
      <c r="P53" s="127" t="s">
        <v>25</v>
      </c>
      <c r="Q53" s="127">
        <v>1.44</v>
      </c>
      <c r="R53" s="127" t="s">
        <v>36</v>
      </c>
      <c r="S53" s="128">
        <v>19.5</v>
      </c>
      <c r="T53" s="129">
        <v>43.2</v>
      </c>
      <c r="U53" s="130">
        <v>707.070707070707</v>
      </c>
      <c r="V53" s="131">
        <v>855.5555555555555</v>
      </c>
      <c r="W53" s="108">
        <f t="shared" si="0"/>
        <v>445.45454545454544</v>
      </c>
      <c r="X53" s="109">
        <f t="shared" si="1"/>
        <v>539</v>
      </c>
      <c r="Y53" s="110"/>
      <c r="Z53" s="138">
        <f t="shared" si="2"/>
        <v>37</v>
      </c>
      <c r="AA53" s="138"/>
      <c r="AB53" s="138"/>
      <c r="AC53" s="110"/>
      <c r="AD53" s="139">
        <f t="shared" si="3"/>
        <v>707.070707070707</v>
      </c>
      <c r="AE53" s="140"/>
      <c r="AF53" s="140"/>
      <c r="AG53" s="140"/>
      <c r="AH53" s="140"/>
      <c r="AI53" s="140"/>
      <c r="AJ53" s="140"/>
      <c r="AK53" s="141"/>
      <c r="AL53" s="142">
        <f t="shared" si="4"/>
        <v>0</v>
      </c>
      <c r="AM53" s="143"/>
      <c r="AN53" s="144"/>
      <c r="AO53" s="110"/>
      <c r="AP53" s="111">
        <f t="shared" si="5"/>
        <v>-261.6161616161616</v>
      </c>
      <c r="AQ53" s="112">
        <f t="shared" si="6"/>
        <v>-0.5873015873015872</v>
      </c>
      <c r="AR53" s="112">
        <f t="shared" si="7"/>
        <v>-0.37</v>
      </c>
      <c r="AX53" s="113">
        <f t="shared" si="8"/>
        <v>707.070707070707</v>
      </c>
      <c r="AY53" s="114" t="str">
        <f t="shared" si="9"/>
        <v>A</v>
      </c>
      <c r="AZ53" s="115">
        <f t="shared" si="10"/>
        <v>707.070707070707</v>
      </c>
      <c r="BA53" s="114" t="str">
        <f t="shared" si="11"/>
        <v>A</v>
      </c>
      <c r="BB53" s="116" t="str">
        <f t="shared" si="12"/>
        <v>A</v>
      </c>
      <c r="BC53" s="115">
        <f t="shared" si="13"/>
        <v>707.070707070707</v>
      </c>
    </row>
    <row r="54" spans="1:55" ht="15">
      <c r="A54" s="117">
        <v>151469</v>
      </c>
      <c r="B54" s="118" t="s">
        <v>21</v>
      </c>
      <c r="C54" s="119" t="s">
        <v>19</v>
      </c>
      <c r="D54" s="119" t="s">
        <v>77</v>
      </c>
      <c r="E54" s="120">
        <v>2018</v>
      </c>
      <c r="F54" s="120" t="s">
        <v>32</v>
      </c>
      <c r="G54" s="121">
        <v>43831</v>
      </c>
      <c r="H54" s="122"/>
      <c r="I54" s="123"/>
      <c r="J54" s="124"/>
      <c r="K54" s="125" t="s">
        <v>23</v>
      </c>
      <c r="L54" s="125" t="s">
        <v>23</v>
      </c>
      <c r="M54" s="125" t="s">
        <v>33</v>
      </c>
      <c r="N54" s="126" t="s">
        <v>34</v>
      </c>
      <c r="O54" s="127" t="s">
        <v>38</v>
      </c>
      <c r="P54" s="127" t="s">
        <v>25</v>
      </c>
      <c r="Q54" s="127">
        <v>1.62</v>
      </c>
      <c r="R54" s="127" t="s">
        <v>36</v>
      </c>
      <c r="S54" s="128">
        <v>19.7</v>
      </c>
      <c r="T54" s="129">
        <v>64.8</v>
      </c>
      <c r="U54" s="130">
        <v>693.9525121343303</v>
      </c>
      <c r="V54" s="131">
        <v>839.6825396825396</v>
      </c>
      <c r="W54" s="108">
        <f t="shared" si="0"/>
        <v>437.1900826446281</v>
      </c>
      <c r="X54" s="109">
        <f t="shared" si="1"/>
        <v>529</v>
      </c>
      <c r="Y54" s="110"/>
      <c r="Z54" s="138">
        <f t="shared" si="2"/>
        <v>37</v>
      </c>
      <c r="AA54" s="138"/>
      <c r="AB54" s="138"/>
      <c r="AC54" s="110"/>
      <c r="AD54" s="139">
        <f t="shared" si="3"/>
        <v>693.9525121343303</v>
      </c>
      <c r="AE54" s="140"/>
      <c r="AF54" s="140"/>
      <c r="AG54" s="140"/>
      <c r="AH54" s="140"/>
      <c r="AI54" s="140"/>
      <c r="AJ54" s="140"/>
      <c r="AK54" s="141"/>
      <c r="AL54" s="142">
        <f t="shared" si="4"/>
        <v>0</v>
      </c>
      <c r="AM54" s="143"/>
      <c r="AN54" s="144"/>
      <c r="AO54" s="110"/>
      <c r="AP54" s="111">
        <f t="shared" si="5"/>
        <v>-256.7624294897022</v>
      </c>
      <c r="AQ54" s="112">
        <f t="shared" si="6"/>
        <v>-0.5873015873015872</v>
      </c>
      <c r="AR54" s="112">
        <f t="shared" si="7"/>
        <v>-0.37</v>
      </c>
      <c r="AX54" s="113">
        <f t="shared" si="8"/>
        <v>693.9525121343303</v>
      </c>
      <c r="AY54" s="114" t="str">
        <f t="shared" si="9"/>
        <v>A</v>
      </c>
      <c r="AZ54" s="115">
        <f t="shared" si="10"/>
        <v>693.9525121343303</v>
      </c>
      <c r="BA54" s="114" t="str">
        <f t="shared" si="11"/>
        <v>A</v>
      </c>
      <c r="BB54" s="116" t="str">
        <f t="shared" si="12"/>
        <v>A</v>
      </c>
      <c r="BC54" s="115">
        <f t="shared" si="13"/>
        <v>693.9525121343303</v>
      </c>
    </row>
    <row r="55" spans="1:55" ht="15">
      <c r="A55" s="117">
        <v>152167</v>
      </c>
      <c r="B55" s="118" t="s">
        <v>21</v>
      </c>
      <c r="C55" s="119" t="s">
        <v>19</v>
      </c>
      <c r="D55" s="119" t="s">
        <v>78</v>
      </c>
      <c r="E55" s="120">
        <v>2018</v>
      </c>
      <c r="F55" s="120"/>
      <c r="G55" s="121"/>
      <c r="H55" s="122"/>
      <c r="I55" s="123"/>
      <c r="J55" s="124"/>
      <c r="K55" s="125" t="s">
        <v>23</v>
      </c>
      <c r="L55" s="125" t="s">
        <v>23</v>
      </c>
      <c r="M55" s="125" t="s">
        <v>33</v>
      </c>
      <c r="N55" s="126" t="s">
        <v>34</v>
      </c>
      <c r="O55" s="127" t="s">
        <v>38</v>
      </c>
      <c r="P55" s="127" t="s">
        <v>25</v>
      </c>
      <c r="Q55" s="127">
        <v>6</v>
      </c>
      <c r="R55" s="127" t="s">
        <v>26</v>
      </c>
      <c r="S55" s="128">
        <v>3.4</v>
      </c>
      <c r="T55" s="129"/>
      <c r="U55" s="130">
        <v>221.69749442476717</v>
      </c>
      <c r="V55" s="131">
        <v>268.25396825396825</v>
      </c>
      <c r="W55" s="108">
        <f t="shared" si="0"/>
        <v>139.66942148760333</v>
      </c>
      <c r="X55" s="109">
        <f t="shared" si="1"/>
        <v>169.00000000000003</v>
      </c>
      <c r="Y55" s="110"/>
      <c r="Z55" s="138">
        <f t="shared" si="2"/>
        <v>37</v>
      </c>
      <c r="AA55" s="138"/>
      <c r="AB55" s="138"/>
      <c r="AC55" s="110"/>
      <c r="AD55" s="139">
        <f t="shared" si="3"/>
        <v>221.69749442476717</v>
      </c>
      <c r="AE55" s="140"/>
      <c r="AF55" s="140"/>
      <c r="AG55" s="140"/>
      <c r="AH55" s="140"/>
      <c r="AI55" s="140"/>
      <c r="AJ55" s="140"/>
      <c r="AK55" s="141"/>
      <c r="AL55" s="142">
        <f t="shared" si="4"/>
        <v>0</v>
      </c>
      <c r="AM55" s="143"/>
      <c r="AN55" s="144"/>
      <c r="AO55" s="110"/>
      <c r="AP55" s="111">
        <f t="shared" si="5"/>
        <v>-82.02807293716384</v>
      </c>
      <c r="AQ55" s="112">
        <f t="shared" si="6"/>
        <v>-0.5873015873015872</v>
      </c>
      <c r="AR55" s="112">
        <f t="shared" si="7"/>
        <v>-0.37</v>
      </c>
      <c r="AX55" s="113">
        <f t="shared" si="8"/>
        <v>221.69749442476717</v>
      </c>
      <c r="AY55" s="114" t="str">
        <f t="shared" si="9"/>
        <v>A</v>
      </c>
      <c r="AZ55" s="115">
        <f t="shared" si="10"/>
        <v>221.69749442476717</v>
      </c>
      <c r="BA55" s="114" t="str">
        <f t="shared" si="11"/>
        <v>N</v>
      </c>
      <c r="BB55" s="116" t="str">
        <f t="shared" si="12"/>
        <v>A</v>
      </c>
      <c r="BC55" s="115">
        <f t="shared" si="13"/>
        <v>221.69749442476717</v>
      </c>
    </row>
    <row r="56" spans="1:55" ht="15">
      <c r="A56" s="117">
        <v>152172</v>
      </c>
      <c r="B56" s="118" t="s">
        <v>21</v>
      </c>
      <c r="C56" s="119" t="s">
        <v>19</v>
      </c>
      <c r="D56" s="119" t="s">
        <v>79</v>
      </c>
      <c r="E56" s="120">
        <v>2018</v>
      </c>
      <c r="F56" s="120"/>
      <c r="G56" s="121"/>
      <c r="H56" s="122"/>
      <c r="I56" s="123"/>
      <c r="J56" s="124"/>
      <c r="K56" s="125" t="s">
        <v>23</v>
      </c>
      <c r="L56" s="125" t="s">
        <v>23</v>
      </c>
      <c r="M56" s="125"/>
      <c r="N56" s="126"/>
      <c r="O56" s="127" t="s">
        <v>41</v>
      </c>
      <c r="P56" s="127" t="s">
        <v>25</v>
      </c>
      <c r="Q56" s="127">
        <v>14</v>
      </c>
      <c r="R56" s="127" t="s">
        <v>26</v>
      </c>
      <c r="S56" s="128">
        <v>1</v>
      </c>
      <c r="T56" s="129"/>
      <c r="U56" s="130">
        <v>45.91368227731864</v>
      </c>
      <c r="V56" s="131">
        <v>55.55555555555556</v>
      </c>
      <c r="W56" s="108">
        <f t="shared" si="0"/>
        <v>28.925619834710744</v>
      </c>
      <c r="X56" s="109">
        <f t="shared" si="1"/>
        <v>35</v>
      </c>
      <c r="Y56" s="110"/>
      <c r="Z56" s="138">
        <f t="shared" si="2"/>
        <v>37</v>
      </c>
      <c r="AA56" s="138"/>
      <c r="AB56" s="138"/>
      <c r="AC56" s="110"/>
      <c r="AD56" s="139">
        <f t="shared" si="3"/>
        <v>45.91368227731864</v>
      </c>
      <c r="AE56" s="140"/>
      <c r="AF56" s="140"/>
      <c r="AG56" s="140"/>
      <c r="AH56" s="140"/>
      <c r="AI56" s="140"/>
      <c r="AJ56" s="140"/>
      <c r="AK56" s="141"/>
      <c r="AL56" s="142">
        <f t="shared" si="4"/>
        <v>0</v>
      </c>
      <c r="AM56" s="143"/>
      <c r="AN56" s="144"/>
      <c r="AO56" s="110"/>
      <c r="AP56" s="111">
        <f t="shared" si="5"/>
        <v>-16.988062442607898</v>
      </c>
      <c r="AQ56" s="112">
        <f t="shared" si="6"/>
        <v>-0.5873015873015874</v>
      </c>
      <c r="AR56" s="112">
        <f t="shared" si="7"/>
        <v>-0.37</v>
      </c>
      <c r="AX56" s="113">
        <f t="shared" si="8"/>
        <v>45.91368227731864</v>
      </c>
      <c r="AY56" s="114" t="str">
        <f t="shared" si="9"/>
        <v>A</v>
      </c>
      <c r="AZ56" s="115">
        <f t="shared" si="10"/>
        <v>45.91368227731864</v>
      </c>
      <c r="BA56" s="114" t="str">
        <f t="shared" si="11"/>
        <v>N</v>
      </c>
      <c r="BB56" s="116" t="str">
        <f t="shared" si="12"/>
        <v>A</v>
      </c>
      <c r="BC56" s="115">
        <f t="shared" si="13"/>
        <v>45.91368227731864</v>
      </c>
    </row>
    <row r="57" spans="1:55" ht="15">
      <c r="A57" s="117">
        <v>164650</v>
      </c>
      <c r="B57" s="118" t="s">
        <v>21</v>
      </c>
      <c r="C57" s="119" t="s">
        <v>19</v>
      </c>
      <c r="D57" s="119" t="s">
        <v>80</v>
      </c>
      <c r="E57" s="120">
        <v>2018</v>
      </c>
      <c r="F57" s="120" t="s">
        <v>32</v>
      </c>
      <c r="G57" s="121"/>
      <c r="H57" s="122"/>
      <c r="I57" s="123"/>
      <c r="J57" s="124"/>
      <c r="K57" s="125" t="s">
        <v>43</v>
      </c>
      <c r="L57" s="125" t="s">
        <v>23</v>
      </c>
      <c r="M57" s="125" t="s">
        <v>33</v>
      </c>
      <c r="N57" s="126" t="s">
        <v>34</v>
      </c>
      <c r="O57" s="127" t="s">
        <v>44</v>
      </c>
      <c r="P57" s="127" t="s">
        <v>25</v>
      </c>
      <c r="Q57" s="127">
        <v>1.62</v>
      </c>
      <c r="R57" s="127" t="s">
        <v>36</v>
      </c>
      <c r="S57" s="128">
        <v>19.7</v>
      </c>
      <c r="T57" s="129">
        <v>64.8</v>
      </c>
      <c r="U57" s="130">
        <v>759.5434868162141</v>
      </c>
      <c r="V57" s="131">
        <v>919.047619047619</v>
      </c>
      <c r="W57" s="108">
        <f t="shared" si="0"/>
        <v>478.5123966942149</v>
      </c>
      <c r="X57" s="109">
        <f t="shared" si="1"/>
        <v>579</v>
      </c>
      <c r="Y57" s="110"/>
      <c r="Z57" s="138">
        <f t="shared" si="2"/>
        <v>37</v>
      </c>
      <c r="AA57" s="138"/>
      <c r="AB57" s="138"/>
      <c r="AC57" s="110"/>
      <c r="AD57" s="139">
        <f t="shared" si="3"/>
        <v>759.5434868162141</v>
      </c>
      <c r="AE57" s="140"/>
      <c r="AF57" s="140"/>
      <c r="AG57" s="140"/>
      <c r="AH57" s="140"/>
      <c r="AI57" s="140"/>
      <c r="AJ57" s="140"/>
      <c r="AK57" s="141"/>
      <c r="AL57" s="142">
        <f t="shared" si="4"/>
        <v>0</v>
      </c>
      <c r="AM57" s="143"/>
      <c r="AN57" s="144"/>
      <c r="AO57" s="110"/>
      <c r="AP57" s="111">
        <f t="shared" si="5"/>
        <v>-281.0310901219992</v>
      </c>
      <c r="AQ57" s="112">
        <f t="shared" si="6"/>
        <v>-0.5873015873015872</v>
      </c>
      <c r="AR57" s="112">
        <f t="shared" si="7"/>
        <v>-0.37</v>
      </c>
      <c r="AX57" s="113">
        <f t="shared" si="8"/>
        <v>759.5434868162141</v>
      </c>
      <c r="AY57" s="114" t="str">
        <f t="shared" si="9"/>
        <v>A</v>
      </c>
      <c r="AZ57" s="115">
        <f t="shared" si="10"/>
        <v>759.5434868162141</v>
      </c>
      <c r="BA57" s="114" t="str">
        <f t="shared" si="11"/>
        <v>A</v>
      </c>
      <c r="BB57" s="116" t="str">
        <f t="shared" si="12"/>
        <v>A</v>
      </c>
      <c r="BC57" s="115">
        <f t="shared" si="13"/>
        <v>759.5434868162141</v>
      </c>
    </row>
    <row r="58" spans="1:55" ht="15">
      <c r="A58" s="117">
        <v>164651</v>
      </c>
      <c r="B58" s="118" t="s">
        <v>21</v>
      </c>
      <c r="C58" s="119" t="s">
        <v>19</v>
      </c>
      <c r="D58" s="119" t="s">
        <v>81</v>
      </c>
      <c r="E58" s="120">
        <v>2018</v>
      </c>
      <c r="F58" s="120"/>
      <c r="G58" s="121"/>
      <c r="H58" s="122"/>
      <c r="I58" s="123"/>
      <c r="J58" s="124"/>
      <c r="K58" s="125" t="s">
        <v>43</v>
      </c>
      <c r="L58" s="125" t="s">
        <v>23</v>
      </c>
      <c r="M58" s="125" t="s">
        <v>33</v>
      </c>
      <c r="N58" s="126" t="s">
        <v>34</v>
      </c>
      <c r="O58" s="127" t="s">
        <v>44</v>
      </c>
      <c r="P58" s="127" t="s">
        <v>25</v>
      </c>
      <c r="Q58" s="127">
        <v>8</v>
      </c>
      <c r="R58" s="127" t="s">
        <v>26</v>
      </c>
      <c r="S58" s="128">
        <v>5.4</v>
      </c>
      <c r="T58" s="129"/>
      <c r="U58" s="130">
        <v>208.5792994883904</v>
      </c>
      <c r="V58" s="131">
        <v>252.38095238095238</v>
      </c>
      <c r="W58" s="108">
        <f t="shared" si="0"/>
        <v>131.40495867768595</v>
      </c>
      <c r="X58" s="109">
        <f t="shared" si="1"/>
        <v>159</v>
      </c>
      <c r="Y58" s="110"/>
      <c r="Z58" s="138">
        <f t="shared" si="2"/>
        <v>37</v>
      </c>
      <c r="AA58" s="138"/>
      <c r="AB58" s="138"/>
      <c r="AC58" s="110"/>
      <c r="AD58" s="139">
        <f t="shared" si="3"/>
        <v>208.57929948839038</v>
      </c>
      <c r="AE58" s="140"/>
      <c r="AF58" s="140"/>
      <c r="AG58" s="140"/>
      <c r="AH58" s="140"/>
      <c r="AI58" s="140"/>
      <c r="AJ58" s="140"/>
      <c r="AK58" s="141"/>
      <c r="AL58" s="142">
        <f t="shared" si="4"/>
        <v>0</v>
      </c>
      <c r="AM58" s="143"/>
      <c r="AN58" s="144"/>
      <c r="AO58" s="110"/>
      <c r="AP58" s="111">
        <f t="shared" si="5"/>
        <v>-77.17434081070442</v>
      </c>
      <c r="AQ58" s="112">
        <f t="shared" si="6"/>
        <v>-0.587301587301587</v>
      </c>
      <c r="AR58" s="112">
        <f t="shared" si="7"/>
        <v>-0.3699999999999999</v>
      </c>
      <c r="AX58" s="113">
        <f t="shared" si="8"/>
        <v>208.57929948839038</v>
      </c>
      <c r="AY58" s="114" t="str">
        <f t="shared" si="9"/>
        <v>A</v>
      </c>
      <c r="AZ58" s="115">
        <f t="shared" si="10"/>
        <v>208.57929948839038</v>
      </c>
      <c r="BA58" s="114" t="str">
        <f t="shared" si="11"/>
        <v>N</v>
      </c>
      <c r="BB58" s="116" t="str">
        <f t="shared" si="12"/>
        <v>A</v>
      </c>
      <c r="BC58" s="115">
        <f t="shared" si="13"/>
        <v>208.57929948839038</v>
      </c>
    </row>
    <row r="59" spans="1:55" ht="15">
      <c r="A59" s="117">
        <v>152162</v>
      </c>
      <c r="B59" s="118" t="s">
        <v>21</v>
      </c>
      <c r="C59" s="119" t="s">
        <v>19</v>
      </c>
      <c r="D59" s="119" t="s">
        <v>82</v>
      </c>
      <c r="E59" s="120">
        <v>2018</v>
      </c>
      <c r="F59" s="120" t="s">
        <v>32</v>
      </c>
      <c r="G59" s="121">
        <v>43831</v>
      </c>
      <c r="H59" s="122"/>
      <c r="I59" s="123"/>
      <c r="J59" s="124"/>
      <c r="K59" s="125" t="s">
        <v>43</v>
      </c>
      <c r="L59" s="125" t="s">
        <v>23</v>
      </c>
      <c r="M59" s="125" t="s">
        <v>33</v>
      </c>
      <c r="N59" s="126" t="s">
        <v>34</v>
      </c>
      <c r="O59" s="127" t="s">
        <v>48</v>
      </c>
      <c r="P59" s="127" t="s">
        <v>25</v>
      </c>
      <c r="Q59" s="127" t="s">
        <v>49</v>
      </c>
      <c r="R59" s="127" t="s">
        <v>36</v>
      </c>
      <c r="S59" s="128">
        <v>16.4</v>
      </c>
      <c r="T59" s="129">
        <v>74.4</v>
      </c>
      <c r="U59" s="130">
        <v>728.0598189689099</v>
      </c>
      <c r="V59" s="131">
        <v>880.952380952381</v>
      </c>
      <c r="W59" s="108">
        <f t="shared" si="0"/>
        <v>458.67768595041326</v>
      </c>
      <c r="X59" s="109">
        <f t="shared" si="1"/>
        <v>555</v>
      </c>
      <c r="Y59" s="110"/>
      <c r="Z59" s="138">
        <f t="shared" si="2"/>
        <v>37</v>
      </c>
      <c r="AA59" s="138"/>
      <c r="AB59" s="138"/>
      <c r="AC59" s="110"/>
      <c r="AD59" s="139">
        <f t="shared" si="3"/>
        <v>728.05981896891</v>
      </c>
      <c r="AE59" s="140"/>
      <c r="AF59" s="140"/>
      <c r="AG59" s="140"/>
      <c r="AH59" s="140"/>
      <c r="AI59" s="140"/>
      <c r="AJ59" s="140"/>
      <c r="AK59" s="141"/>
      <c r="AL59" s="142">
        <f t="shared" si="4"/>
        <v>0</v>
      </c>
      <c r="AM59" s="143"/>
      <c r="AN59" s="144"/>
      <c r="AO59" s="110"/>
      <c r="AP59" s="111">
        <f t="shared" si="5"/>
        <v>-269.38213301849675</v>
      </c>
      <c r="AQ59" s="112">
        <f t="shared" si="6"/>
        <v>-0.5873015873015874</v>
      </c>
      <c r="AR59" s="112">
        <f t="shared" si="7"/>
        <v>-0.3700000000000001</v>
      </c>
      <c r="AX59" s="113">
        <f t="shared" si="8"/>
        <v>728.05981896891</v>
      </c>
      <c r="AY59" s="114" t="str">
        <f t="shared" si="9"/>
        <v>A</v>
      </c>
      <c r="AZ59" s="115">
        <f t="shared" si="10"/>
        <v>728.05981896891</v>
      </c>
      <c r="BA59" s="114" t="str">
        <f t="shared" si="11"/>
        <v>A</v>
      </c>
      <c r="BB59" s="116" t="str">
        <f t="shared" si="12"/>
        <v>A</v>
      </c>
      <c r="BC59" s="115">
        <f t="shared" si="13"/>
        <v>728.05981896891</v>
      </c>
    </row>
    <row r="60" spans="1:55" ht="15">
      <c r="A60" s="117">
        <v>161300</v>
      </c>
      <c r="B60" s="118" t="s">
        <v>21</v>
      </c>
      <c r="C60" s="119" t="s">
        <v>19</v>
      </c>
      <c r="D60" s="119" t="s">
        <v>83</v>
      </c>
      <c r="E60" s="120">
        <v>2018</v>
      </c>
      <c r="F60" s="120"/>
      <c r="G60" s="121"/>
      <c r="H60" s="122"/>
      <c r="I60" s="123"/>
      <c r="J60" s="124"/>
      <c r="K60" s="125" t="s">
        <v>43</v>
      </c>
      <c r="L60" s="125" t="s">
        <v>23</v>
      </c>
      <c r="M60" s="125" t="s">
        <v>33</v>
      </c>
      <c r="N60" s="126" t="s">
        <v>34</v>
      </c>
      <c r="O60" s="127" t="s">
        <v>48</v>
      </c>
      <c r="P60" s="127" t="s">
        <v>25</v>
      </c>
      <c r="Q60" s="127">
        <v>14</v>
      </c>
      <c r="R60" s="127" t="s">
        <v>26</v>
      </c>
      <c r="S60" s="128">
        <v>2</v>
      </c>
      <c r="T60" s="129"/>
      <c r="U60" s="130">
        <v>221.69749442476717</v>
      </c>
      <c r="V60" s="131">
        <v>268.25396825396825</v>
      </c>
      <c r="W60" s="108">
        <f t="shared" si="0"/>
        <v>139.66942148760333</v>
      </c>
      <c r="X60" s="109">
        <f t="shared" si="1"/>
        <v>169.00000000000003</v>
      </c>
      <c r="Y60" s="110"/>
      <c r="Z60" s="138">
        <f t="shared" si="2"/>
        <v>37</v>
      </c>
      <c r="AA60" s="138"/>
      <c r="AB60" s="138"/>
      <c r="AC60" s="110"/>
      <c r="AD60" s="139">
        <f t="shared" si="3"/>
        <v>221.69749442476717</v>
      </c>
      <c r="AE60" s="140"/>
      <c r="AF60" s="140"/>
      <c r="AG60" s="140"/>
      <c r="AH60" s="140"/>
      <c r="AI60" s="140"/>
      <c r="AJ60" s="140"/>
      <c r="AK60" s="141"/>
      <c r="AL60" s="142">
        <f t="shared" si="4"/>
        <v>0</v>
      </c>
      <c r="AM60" s="143"/>
      <c r="AN60" s="144"/>
      <c r="AO60" s="110"/>
      <c r="AP60" s="111">
        <f t="shared" si="5"/>
        <v>-82.02807293716384</v>
      </c>
      <c r="AQ60" s="112">
        <f t="shared" si="6"/>
        <v>-0.5873015873015872</v>
      </c>
      <c r="AR60" s="112">
        <f t="shared" si="7"/>
        <v>-0.37</v>
      </c>
      <c r="AX60" s="113">
        <f t="shared" si="8"/>
        <v>221.69749442476717</v>
      </c>
      <c r="AY60" s="114" t="str">
        <f t="shared" si="9"/>
        <v>A</v>
      </c>
      <c r="AZ60" s="115">
        <f t="shared" si="10"/>
        <v>221.69749442476717</v>
      </c>
      <c r="BA60" s="114" t="str">
        <f t="shared" si="11"/>
        <v>N</v>
      </c>
      <c r="BB60" s="116" t="str">
        <f t="shared" si="12"/>
        <v>A</v>
      </c>
      <c r="BC60" s="115">
        <f t="shared" si="13"/>
        <v>221.69749442476717</v>
      </c>
    </row>
    <row r="61" spans="1:55" ht="15">
      <c r="A61" s="117">
        <v>152177</v>
      </c>
      <c r="B61" s="118" t="s">
        <v>21</v>
      </c>
      <c r="C61" s="119" t="s">
        <v>19</v>
      </c>
      <c r="D61" s="119" t="s">
        <v>84</v>
      </c>
      <c r="E61" s="120">
        <v>2018</v>
      </c>
      <c r="F61" s="120"/>
      <c r="G61" s="121"/>
      <c r="H61" s="122"/>
      <c r="I61" s="123"/>
      <c r="J61" s="124"/>
      <c r="K61" s="125" t="s">
        <v>23</v>
      </c>
      <c r="L61" s="125" t="s">
        <v>23</v>
      </c>
      <c r="M61" s="125"/>
      <c r="N61" s="126"/>
      <c r="O61" s="127" t="s">
        <v>24</v>
      </c>
      <c r="P61" s="127" t="s">
        <v>25</v>
      </c>
      <c r="Q61" s="127">
        <v>9</v>
      </c>
      <c r="R61" s="127" t="s">
        <v>26</v>
      </c>
      <c r="S61" s="128">
        <v>1.5</v>
      </c>
      <c r="T61" s="129"/>
      <c r="U61" s="130">
        <v>484.06139315230223</v>
      </c>
      <c r="V61" s="131">
        <v>585.7142857142857</v>
      </c>
      <c r="W61" s="108">
        <f t="shared" si="0"/>
        <v>304.9586776859504</v>
      </c>
      <c r="X61" s="109">
        <f t="shared" si="1"/>
        <v>369</v>
      </c>
      <c r="Y61" s="110"/>
      <c r="Z61" s="138">
        <f t="shared" si="2"/>
        <v>37</v>
      </c>
      <c r="AA61" s="138"/>
      <c r="AB61" s="138"/>
      <c r="AC61" s="110"/>
      <c r="AD61" s="139">
        <f t="shared" si="3"/>
        <v>484.0613931523023</v>
      </c>
      <c r="AE61" s="140"/>
      <c r="AF61" s="140"/>
      <c r="AG61" s="140"/>
      <c r="AH61" s="140"/>
      <c r="AI61" s="140"/>
      <c r="AJ61" s="140"/>
      <c r="AK61" s="141"/>
      <c r="AL61" s="142">
        <f t="shared" si="4"/>
        <v>0</v>
      </c>
      <c r="AM61" s="143"/>
      <c r="AN61" s="144"/>
      <c r="AO61" s="110"/>
      <c r="AP61" s="111">
        <f t="shared" si="5"/>
        <v>-179.10271546635187</v>
      </c>
      <c r="AQ61" s="112">
        <f t="shared" si="6"/>
        <v>-0.5873015873015874</v>
      </c>
      <c r="AR61" s="112">
        <f t="shared" si="7"/>
        <v>-0.37</v>
      </c>
      <c r="AX61" s="113">
        <f t="shared" si="8"/>
        <v>484.0613931523023</v>
      </c>
      <c r="AY61" s="114" t="str">
        <f t="shared" si="9"/>
        <v>A</v>
      </c>
      <c r="AZ61" s="115">
        <f t="shared" si="10"/>
        <v>484.0613931523023</v>
      </c>
      <c r="BA61" s="114" t="str">
        <f t="shared" si="11"/>
        <v>N</v>
      </c>
      <c r="BB61" s="116" t="str">
        <f t="shared" si="12"/>
        <v>A</v>
      </c>
      <c r="BC61" s="115">
        <f t="shared" si="13"/>
        <v>484.0613931523023</v>
      </c>
    </row>
    <row r="62" spans="1:55" ht="15">
      <c r="A62" s="117">
        <v>152183</v>
      </c>
      <c r="B62" s="118" t="s">
        <v>21</v>
      </c>
      <c r="C62" s="119" t="s">
        <v>19</v>
      </c>
      <c r="D62" s="119" t="s">
        <v>85</v>
      </c>
      <c r="E62" s="120">
        <v>2018</v>
      </c>
      <c r="F62" s="120"/>
      <c r="G62" s="121"/>
      <c r="H62" s="122"/>
      <c r="I62" s="123"/>
      <c r="J62" s="124"/>
      <c r="K62" s="125" t="s">
        <v>23</v>
      </c>
      <c r="L62" s="125" t="s">
        <v>23</v>
      </c>
      <c r="M62" s="125"/>
      <c r="N62" s="126"/>
      <c r="O62" s="127" t="s">
        <v>29</v>
      </c>
      <c r="P62" s="127" t="s">
        <v>25</v>
      </c>
      <c r="Q62" s="127">
        <v>9</v>
      </c>
      <c r="R62" s="127" t="s">
        <v>26</v>
      </c>
      <c r="S62" s="128">
        <v>1.2</v>
      </c>
      <c r="T62" s="129"/>
      <c r="U62" s="130">
        <v>405.35222353404174</v>
      </c>
      <c r="V62" s="131">
        <v>490.4761904761905</v>
      </c>
      <c r="W62" s="108">
        <f t="shared" si="0"/>
        <v>255.3719008264463</v>
      </c>
      <c r="X62" s="109">
        <f t="shared" si="1"/>
        <v>309</v>
      </c>
      <c r="Y62" s="110"/>
      <c r="Z62" s="138">
        <f t="shared" si="2"/>
        <v>37</v>
      </c>
      <c r="AA62" s="138"/>
      <c r="AB62" s="138"/>
      <c r="AC62" s="110"/>
      <c r="AD62" s="139">
        <f t="shared" si="3"/>
        <v>405.35222353404174</v>
      </c>
      <c r="AE62" s="140"/>
      <c r="AF62" s="140"/>
      <c r="AG62" s="140"/>
      <c r="AH62" s="140"/>
      <c r="AI62" s="140"/>
      <c r="AJ62" s="140"/>
      <c r="AK62" s="141"/>
      <c r="AL62" s="142">
        <f t="shared" si="4"/>
        <v>0</v>
      </c>
      <c r="AM62" s="143"/>
      <c r="AN62" s="144"/>
      <c r="AO62" s="110"/>
      <c r="AP62" s="111">
        <f t="shared" si="5"/>
        <v>-149.98032270759543</v>
      </c>
      <c r="AQ62" s="112">
        <f t="shared" si="6"/>
        <v>-0.5873015873015872</v>
      </c>
      <c r="AR62" s="112">
        <f t="shared" si="7"/>
        <v>-0.37</v>
      </c>
      <c r="AX62" s="113">
        <f t="shared" si="8"/>
        <v>405.35222353404174</v>
      </c>
      <c r="AY62" s="114" t="str">
        <f t="shared" si="9"/>
        <v>A</v>
      </c>
      <c r="AZ62" s="115">
        <f t="shared" si="10"/>
        <v>405.35222353404174</v>
      </c>
      <c r="BA62" s="114" t="str">
        <f t="shared" si="11"/>
        <v>N</v>
      </c>
      <c r="BB62" s="116" t="str">
        <f t="shared" si="12"/>
        <v>A</v>
      </c>
      <c r="BC62" s="115">
        <f t="shared" si="13"/>
        <v>405.35222353404174</v>
      </c>
    </row>
    <row r="63" spans="1:55" ht="15">
      <c r="A63" s="117">
        <v>152188</v>
      </c>
      <c r="B63" s="118" t="s">
        <v>21</v>
      </c>
      <c r="C63" s="119" t="s">
        <v>19</v>
      </c>
      <c r="D63" s="119" t="s">
        <v>86</v>
      </c>
      <c r="E63" s="120">
        <v>2018</v>
      </c>
      <c r="F63" s="120"/>
      <c r="G63" s="121"/>
      <c r="H63" s="122"/>
      <c r="I63" s="123"/>
      <c r="J63" s="124"/>
      <c r="K63" s="125" t="s">
        <v>23</v>
      </c>
      <c r="L63" s="125" t="s">
        <v>23</v>
      </c>
      <c r="M63" s="125"/>
      <c r="N63" s="126"/>
      <c r="O63" s="127" t="s">
        <v>29</v>
      </c>
      <c r="P63" s="127" t="s">
        <v>25</v>
      </c>
      <c r="Q63" s="127">
        <v>9</v>
      </c>
      <c r="R63" s="127" t="s">
        <v>26</v>
      </c>
      <c r="S63" s="128">
        <v>1.2</v>
      </c>
      <c r="T63" s="129"/>
      <c r="U63" s="130">
        <v>405.35222353404174</v>
      </c>
      <c r="V63" s="131">
        <v>490.4761904761905</v>
      </c>
      <c r="W63" s="108">
        <f t="shared" si="0"/>
        <v>255.3719008264463</v>
      </c>
      <c r="X63" s="109">
        <f t="shared" si="1"/>
        <v>309</v>
      </c>
      <c r="Y63" s="110"/>
      <c r="Z63" s="138">
        <f t="shared" si="2"/>
        <v>37</v>
      </c>
      <c r="AA63" s="138"/>
      <c r="AB63" s="138"/>
      <c r="AC63" s="110"/>
      <c r="AD63" s="139">
        <f t="shared" si="3"/>
        <v>405.35222353404174</v>
      </c>
      <c r="AE63" s="140"/>
      <c r="AF63" s="140"/>
      <c r="AG63" s="140"/>
      <c r="AH63" s="140"/>
      <c r="AI63" s="140"/>
      <c r="AJ63" s="140"/>
      <c r="AK63" s="141"/>
      <c r="AL63" s="142">
        <f t="shared" si="4"/>
        <v>0</v>
      </c>
      <c r="AM63" s="143"/>
      <c r="AN63" s="144"/>
      <c r="AO63" s="110"/>
      <c r="AP63" s="111">
        <f t="shared" si="5"/>
        <v>-149.98032270759543</v>
      </c>
      <c r="AQ63" s="112">
        <f t="shared" si="6"/>
        <v>-0.5873015873015872</v>
      </c>
      <c r="AR63" s="112">
        <f t="shared" si="7"/>
        <v>-0.37</v>
      </c>
      <c r="AX63" s="113">
        <f t="shared" si="8"/>
        <v>405.35222353404174</v>
      </c>
      <c r="AY63" s="114" t="str">
        <f t="shared" si="9"/>
        <v>A</v>
      </c>
      <c r="AZ63" s="115">
        <f t="shared" si="10"/>
        <v>405.35222353404174</v>
      </c>
      <c r="BA63" s="114" t="str">
        <f t="shared" si="11"/>
        <v>N</v>
      </c>
      <c r="BB63" s="116" t="str">
        <f t="shared" si="12"/>
        <v>A</v>
      </c>
      <c r="BC63" s="115">
        <f t="shared" si="13"/>
        <v>405.35222353404174</v>
      </c>
    </row>
    <row r="64" spans="1:55" ht="15">
      <c r="A64" s="117">
        <v>151458</v>
      </c>
      <c r="B64" s="118" t="s">
        <v>21</v>
      </c>
      <c r="C64" s="119" t="s">
        <v>19</v>
      </c>
      <c r="D64" s="119" t="s">
        <v>87</v>
      </c>
      <c r="E64" s="120">
        <v>2018</v>
      </c>
      <c r="F64" s="120" t="s">
        <v>32</v>
      </c>
      <c r="G64" s="121">
        <v>43831</v>
      </c>
      <c r="H64" s="122"/>
      <c r="I64" s="123"/>
      <c r="J64" s="124"/>
      <c r="K64" s="125" t="s">
        <v>23</v>
      </c>
      <c r="L64" s="125" t="s">
        <v>23</v>
      </c>
      <c r="M64" s="125" t="s">
        <v>33</v>
      </c>
      <c r="N64" s="126" t="s">
        <v>34</v>
      </c>
      <c r="O64" s="127" t="s">
        <v>35</v>
      </c>
      <c r="P64" s="127" t="s">
        <v>25</v>
      </c>
      <c r="Q64" s="127">
        <v>1.44</v>
      </c>
      <c r="R64" s="127" t="s">
        <v>36</v>
      </c>
      <c r="S64" s="128">
        <v>20.4</v>
      </c>
      <c r="T64" s="129">
        <v>43.2</v>
      </c>
      <c r="U64" s="130">
        <v>707.070707070707</v>
      </c>
      <c r="V64" s="131">
        <v>855.5555555555555</v>
      </c>
      <c r="W64" s="108">
        <f t="shared" si="0"/>
        <v>445.45454545454544</v>
      </c>
      <c r="X64" s="109">
        <f t="shared" si="1"/>
        <v>539</v>
      </c>
      <c r="Y64" s="110"/>
      <c r="Z64" s="138">
        <f t="shared" si="2"/>
        <v>37</v>
      </c>
      <c r="AA64" s="138"/>
      <c r="AB64" s="138"/>
      <c r="AC64" s="110"/>
      <c r="AD64" s="139">
        <f t="shared" si="3"/>
        <v>707.070707070707</v>
      </c>
      <c r="AE64" s="140"/>
      <c r="AF64" s="140"/>
      <c r="AG64" s="140"/>
      <c r="AH64" s="140"/>
      <c r="AI64" s="140"/>
      <c r="AJ64" s="140"/>
      <c r="AK64" s="141"/>
      <c r="AL64" s="142">
        <f t="shared" si="4"/>
        <v>0</v>
      </c>
      <c r="AM64" s="143"/>
      <c r="AN64" s="144"/>
      <c r="AO64" s="110"/>
      <c r="AP64" s="111">
        <f t="shared" si="5"/>
        <v>-261.6161616161616</v>
      </c>
      <c r="AQ64" s="112">
        <f t="shared" si="6"/>
        <v>-0.5873015873015872</v>
      </c>
      <c r="AR64" s="112">
        <f t="shared" si="7"/>
        <v>-0.37</v>
      </c>
      <c r="AX64" s="113">
        <f t="shared" si="8"/>
        <v>707.070707070707</v>
      </c>
      <c r="AY64" s="114" t="str">
        <f t="shared" si="9"/>
        <v>A</v>
      </c>
      <c r="AZ64" s="115">
        <f t="shared" si="10"/>
        <v>707.070707070707</v>
      </c>
      <c r="BA64" s="114" t="str">
        <f t="shared" si="11"/>
        <v>A</v>
      </c>
      <c r="BB64" s="116" t="str">
        <f t="shared" si="12"/>
        <v>A</v>
      </c>
      <c r="BC64" s="115">
        <f t="shared" si="13"/>
        <v>707.070707070707</v>
      </c>
    </row>
    <row r="65" spans="1:55" ht="15">
      <c r="A65" s="117">
        <v>151468</v>
      </c>
      <c r="B65" s="118" t="s">
        <v>21</v>
      </c>
      <c r="C65" s="119" t="s">
        <v>19</v>
      </c>
      <c r="D65" s="119" t="s">
        <v>88</v>
      </c>
      <c r="E65" s="120">
        <v>2018</v>
      </c>
      <c r="F65" s="120" t="s">
        <v>32</v>
      </c>
      <c r="G65" s="121">
        <v>43831</v>
      </c>
      <c r="H65" s="122"/>
      <c r="I65" s="123"/>
      <c r="J65" s="124"/>
      <c r="K65" s="125" t="s">
        <v>23</v>
      </c>
      <c r="L65" s="125" t="s">
        <v>23</v>
      </c>
      <c r="M65" s="125" t="s">
        <v>33</v>
      </c>
      <c r="N65" s="126" t="s">
        <v>34</v>
      </c>
      <c r="O65" s="127" t="s">
        <v>38</v>
      </c>
      <c r="P65" s="127" t="s">
        <v>25</v>
      </c>
      <c r="Q65" s="127">
        <v>1.62</v>
      </c>
      <c r="R65" s="127" t="s">
        <v>36</v>
      </c>
      <c r="S65" s="128">
        <v>19.7</v>
      </c>
      <c r="T65" s="129">
        <v>64.8</v>
      </c>
      <c r="U65" s="130">
        <v>693.9525121343303</v>
      </c>
      <c r="V65" s="131">
        <v>839.6825396825396</v>
      </c>
      <c r="W65" s="108">
        <f t="shared" si="0"/>
        <v>437.1900826446281</v>
      </c>
      <c r="X65" s="109">
        <f t="shared" si="1"/>
        <v>529</v>
      </c>
      <c r="Y65" s="110"/>
      <c r="Z65" s="138">
        <f t="shared" si="2"/>
        <v>37</v>
      </c>
      <c r="AA65" s="138"/>
      <c r="AB65" s="138"/>
      <c r="AC65" s="110"/>
      <c r="AD65" s="139">
        <f t="shared" si="3"/>
        <v>693.9525121343303</v>
      </c>
      <c r="AE65" s="140"/>
      <c r="AF65" s="140"/>
      <c r="AG65" s="140"/>
      <c r="AH65" s="140"/>
      <c r="AI65" s="140"/>
      <c r="AJ65" s="140"/>
      <c r="AK65" s="141"/>
      <c r="AL65" s="142">
        <f t="shared" si="4"/>
        <v>0</v>
      </c>
      <c r="AM65" s="143"/>
      <c r="AN65" s="144"/>
      <c r="AO65" s="110"/>
      <c r="AP65" s="111">
        <f t="shared" si="5"/>
        <v>-256.7624294897022</v>
      </c>
      <c r="AQ65" s="112">
        <f t="shared" si="6"/>
        <v>-0.5873015873015872</v>
      </c>
      <c r="AR65" s="112">
        <f t="shared" si="7"/>
        <v>-0.37</v>
      </c>
      <c r="AX65" s="113">
        <f t="shared" si="8"/>
        <v>693.9525121343303</v>
      </c>
      <c r="AY65" s="114" t="str">
        <f t="shared" si="9"/>
        <v>A</v>
      </c>
      <c r="AZ65" s="115">
        <f t="shared" si="10"/>
        <v>693.9525121343303</v>
      </c>
      <c r="BA65" s="114" t="str">
        <f t="shared" si="11"/>
        <v>A</v>
      </c>
      <c r="BB65" s="116" t="str">
        <f t="shared" si="12"/>
        <v>A</v>
      </c>
      <c r="BC65" s="115">
        <f t="shared" si="13"/>
        <v>693.9525121343303</v>
      </c>
    </row>
    <row r="66" spans="1:55" ht="15">
      <c r="A66" s="117">
        <v>152166</v>
      </c>
      <c r="B66" s="118" t="s">
        <v>21</v>
      </c>
      <c r="C66" s="119" t="s">
        <v>19</v>
      </c>
      <c r="D66" s="119" t="s">
        <v>89</v>
      </c>
      <c r="E66" s="120">
        <v>2018</v>
      </c>
      <c r="F66" s="120"/>
      <c r="G66" s="121"/>
      <c r="H66" s="122"/>
      <c r="I66" s="123"/>
      <c r="J66" s="124"/>
      <c r="K66" s="125" t="s">
        <v>23</v>
      </c>
      <c r="L66" s="125" t="s">
        <v>23</v>
      </c>
      <c r="M66" s="125" t="s">
        <v>33</v>
      </c>
      <c r="N66" s="126" t="s">
        <v>34</v>
      </c>
      <c r="O66" s="127" t="s">
        <v>38</v>
      </c>
      <c r="P66" s="127" t="s">
        <v>25</v>
      </c>
      <c r="Q66" s="127">
        <v>6</v>
      </c>
      <c r="R66" s="127" t="s">
        <v>26</v>
      </c>
      <c r="S66" s="128">
        <v>5.4</v>
      </c>
      <c r="T66" s="129"/>
      <c r="U66" s="130">
        <v>221.69749442476717</v>
      </c>
      <c r="V66" s="131">
        <v>268.25396825396825</v>
      </c>
      <c r="W66" s="108">
        <f t="shared" si="0"/>
        <v>139.66942148760333</v>
      </c>
      <c r="X66" s="109">
        <f t="shared" si="1"/>
        <v>169.00000000000003</v>
      </c>
      <c r="Y66" s="110"/>
      <c r="Z66" s="138">
        <f t="shared" si="2"/>
        <v>37</v>
      </c>
      <c r="AA66" s="138"/>
      <c r="AB66" s="138"/>
      <c r="AC66" s="110"/>
      <c r="AD66" s="139">
        <f t="shared" si="3"/>
        <v>221.69749442476717</v>
      </c>
      <c r="AE66" s="140"/>
      <c r="AF66" s="140"/>
      <c r="AG66" s="140"/>
      <c r="AH66" s="140"/>
      <c r="AI66" s="140"/>
      <c r="AJ66" s="140"/>
      <c r="AK66" s="141"/>
      <c r="AL66" s="142">
        <f t="shared" si="4"/>
        <v>0</v>
      </c>
      <c r="AM66" s="143"/>
      <c r="AN66" s="144"/>
      <c r="AO66" s="110"/>
      <c r="AP66" s="111">
        <f t="shared" si="5"/>
        <v>-82.02807293716384</v>
      </c>
      <c r="AQ66" s="112">
        <f t="shared" si="6"/>
        <v>-0.5873015873015872</v>
      </c>
      <c r="AR66" s="112">
        <f t="shared" si="7"/>
        <v>-0.37</v>
      </c>
      <c r="AX66" s="113">
        <f t="shared" si="8"/>
        <v>221.69749442476717</v>
      </c>
      <c r="AY66" s="114" t="str">
        <f t="shared" si="9"/>
        <v>A</v>
      </c>
      <c r="AZ66" s="115">
        <f t="shared" si="10"/>
        <v>221.69749442476717</v>
      </c>
      <c r="BA66" s="114" t="str">
        <f t="shared" si="11"/>
        <v>N</v>
      </c>
      <c r="BB66" s="116" t="str">
        <f t="shared" si="12"/>
        <v>A</v>
      </c>
      <c r="BC66" s="115">
        <f t="shared" si="13"/>
        <v>221.69749442476717</v>
      </c>
    </row>
    <row r="67" spans="1:55" ht="15">
      <c r="A67" s="117">
        <v>152171</v>
      </c>
      <c r="B67" s="118" t="s">
        <v>21</v>
      </c>
      <c r="C67" s="119" t="s">
        <v>19</v>
      </c>
      <c r="D67" s="119" t="s">
        <v>90</v>
      </c>
      <c r="E67" s="120">
        <v>2018</v>
      </c>
      <c r="F67" s="120"/>
      <c r="G67" s="121"/>
      <c r="H67" s="122"/>
      <c r="I67" s="123"/>
      <c r="J67" s="124"/>
      <c r="K67" s="125" t="s">
        <v>23</v>
      </c>
      <c r="L67" s="125" t="s">
        <v>23</v>
      </c>
      <c r="M67" s="125"/>
      <c r="N67" s="126"/>
      <c r="O67" s="127" t="s">
        <v>41</v>
      </c>
      <c r="P67" s="127" t="s">
        <v>25</v>
      </c>
      <c r="Q67" s="127">
        <v>14</v>
      </c>
      <c r="R67" s="127" t="s">
        <v>26</v>
      </c>
      <c r="S67" s="128">
        <v>1</v>
      </c>
      <c r="T67" s="129"/>
      <c r="U67" s="130">
        <v>45.91368227731864</v>
      </c>
      <c r="V67" s="131">
        <v>55.55555555555556</v>
      </c>
      <c r="W67" s="108">
        <f t="shared" si="0"/>
        <v>28.925619834710744</v>
      </c>
      <c r="X67" s="109">
        <f t="shared" si="1"/>
        <v>35</v>
      </c>
      <c r="Y67" s="110"/>
      <c r="Z67" s="138">
        <f t="shared" si="2"/>
        <v>37</v>
      </c>
      <c r="AA67" s="138"/>
      <c r="AB67" s="138"/>
      <c r="AC67" s="110"/>
      <c r="AD67" s="139">
        <f t="shared" si="3"/>
        <v>45.91368227731864</v>
      </c>
      <c r="AE67" s="140"/>
      <c r="AF67" s="140"/>
      <c r="AG67" s="140"/>
      <c r="AH67" s="140"/>
      <c r="AI67" s="140"/>
      <c r="AJ67" s="140"/>
      <c r="AK67" s="141"/>
      <c r="AL67" s="142">
        <f t="shared" si="4"/>
        <v>0</v>
      </c>
      <c r="AM67" s="143"/>
      <c r="AN67" s="144"/>
      <c r="AO67" s="110"/>
      <c r="AP67" s="111">
        <f t="shared" si="5"/>
        <v>-16.988062442607898</v>
      </c>
      <c r="AQ67" s="112">
        <f t="shared" si="6"/>
        <v>-0.5873015873015874</v>
      </c>
      <c r="AR67" s="112">
        <f t="shared" si="7"/>
        <v>-0.37</v>
      </c>
      <c r="AX67" s="113">
        <f t="shared" si="8"/>
        <v>45.91368227731864</v>
      </c>
      <c r="AY67" s="114" t="str">
        <f t="shared" si="9"/>
        <v>A</v>
      </c>
      <c r="AZ67" s="115">
        <f t="shared" si="10"/>
        <v>45.91368227731864</v>
      </c>
      <c r="BA67" s="114" t="str">
        <f t="shared" si="11"/>
        <v>N</v>
      </c>
      <c r="BB67" s="116" t="str">
        <f t="shared" si="12"/>
        <v>A</v>
      </c>
      <c r="BC67" s="115">
        <f t="shared" si="13"/>
        <v>45.91368227731864</v>
      </c>
    </row>
    <row r="68" spans="1:55" ht="15">
      <c r="A68" s="117">
        <v>151478</v>
      </c>
      <c r="B68" s="118" t="s">
        <v>21</v>
      </c>
      <c r="C68" s="119" t="s">
        <v>19</v>
      </c>
      <c r="D68" s="119" t="s">
        <v>91</v>
      </c>
      <c r="E68" s="120"/>
      <c r="F68" s="120"/>
      <c r="G68" s="121">
        <v>44593</v>
      </c>
      <c r="H68" s="122">
        <v>44835</v>
      </c>
      <c r="I68" s="123" t="s">
        <v>92</v>
      </c>
      <c r="J68" s="124"/>
      <c r="K68" s="125" t="s">
        <v>43</v>
      </c>
      <c r="L68" s="125" t="s">
        <v>23</v>
      </c>
      <c r="M68" s="125" t="s">
        <v>33</v>
      </c>
      <c r="N68" s="126" t="s">
        <v>34</v>
      </c>
      <c r="O68" s="127" t="s">
        <v>93</v>
      </c>
      <c r="P68" s="127" t="s">
        <v>25</v>
      </c>
      <c r="Q68" s="127">
        <v>1.54</v>
      </c>
      <c r="R68" s="127" t="s">
        <v>36</v>
      </c>
      <c r="S68" s="128">
        <v>19.7</v>
      </c>
      <c r="T68" s="129">
        <v>61.6</v>
      </c>
      <c r="U68" s="130">
        <v>444.706808343172</v>
      </c>
      <c r="V68" s="131">
        <v>538.0952380952381</v>
      </c>
      <c r="W68" s="108">
        <f t="shared" si="0"/>
        <v>280.1652892561984</v>
      </c>
      <c r="X68" s="109">
        <f t="shared" si="1"/>
        <v>339</v>
      </c>
      <c r="Y68" s="110"/>
      <c r="Z68" s="138">
        <f t="shared" si="2"/>
        <v>37</v>
      </c>
      <c r="AA68" s="138"/>
      <c r="AB68" s="138"/>
      <c r="AC68" s="110"/>
      <c r="AD68" s="139">
        <f t="shared" si="3"/>
        <v>444.70680834317204</v>
      </c>
      <c r="AE68" s="140"/>
      <c r="AF68" s="140"/>
      <c r="AG68" s="140"/>
      <c r="AH68" s="140"/>
      <c r="AI68" s="140"/>
      <c r="AJ68" s="140"/>
      <c r="AK68" s="141"/>
      <c r="AL68" s="142">
        <f t="shared" si="4"/>
        <v>0</v>
      </c>
      <c r="AM68" s="143"/>
      <c r="AN68" s="144"/>
      <c r="AO68" s="110"/>
      <c r="AP68" s="111">
        <f t="shared" si="5"/>
        <v>-164.54151908697366</v>
      </c>
      <c r="AQ68" s="112">
        <f t="shared" si="6"/>
        <v>-0.5873015873015874</v>
      </c>
      <c r="AR68" s="112">
        <f t="shared" si="7"/>
        <v>-0.37</v>
      </c>
      <c r="AX68" s="113">
        <f t="shared" si="8"/>
        <v>444.70680834317204</v>
      </c>
      <c r="AY68" s="114" t="str">
        <f t="shared" si="9"/>
        <v>A</v>
      </c>
      <c r="AZ68" s="115">
        <f t="shared" si="10"/>
        <v>444.70680834317204</v>
      </c>
      <c r="BA68" s="114" t="str">
        <f t="shared" si="11"/>
        <v>A</v>
      </c>
      <c r="BB68" s="116" t="str">
        <f t="shared" si="12"/>
        <v>A</v>
      </c>
      <c r="BC68" s="115">
        <f t="shared" si="13"/>
        <v>444.70680834317204</v>
      </c>
    </row>
    <row r="69" spans="1:55" ht="15">
      <c r="A69" s="117">
        <v>164652</v>
      </c>
      <c r="B69" s="118" t="s">
        <v>21</v>
      </c>
      <c r="C69" s="119" t="s">
        <v>19</v>
      </c>
      <c r="D69" s="119" t="s">
        <v>94</v>
      </c>
      <c r="E69" s="120">
        <v>2022</v>
      </c>
      <c r="F69" s="120" t="s">
        <v>32</v>
      </c>
      <c r="G69" s="121"/>
      <c r="H69" s="122"/>
      <c r="I69" s="123"/>
      <c r="J69" s="124"/>
      <c r="K69" s="125" t="s">
        <v>43</v>
      </c>
      <c r="L69" s="125" t="s">
        <v>23</v>
      </c>
      <c r="M69" s="125" t="s">
        <v>33</v>
      </c>
      <c r="N69" s="126" t="s">
        <v>34</v>
      </c>
      <c r="O69" s="127" t="s">
        <v>44</v>
      </c>
      <c r="P69" s="127" t="s">
        <v>25</v>
      </c>
      <c r="Q69" s="127">
        <v>1.62</v>
      </c>
      <c r="R69" s="127" t="s">
        <v>36</v>
      </c>
      <c r="S69" s="128">
        <v>19.7</v>
      </c>
      <c r="T69" s="129">
        <v>64.8</v>
      </c>
      <c r="U69" s="130">
        <v>759.5434868162141</v>
      </c>
      <c r="V69" s="131">
        <v>919.047619047619</v>
      </c>
      <c r="W69" s="108">
        <f t="shared" si="0"/>
        <v>478.5123966942149</v>
      </c>
      <c r="X69" s="109">
        <f t="shared" si="1"/>
        <v>579</v>
      </c>
      <c r="Y69" s="110"/>
      <c r="Z69" s="138">
        <f t="shared" si="2"/>
        <v>37</v>
      </c>
      <c r="AA69" s="138"/>
      <c r="AB69" s="138"/>
      <c r="AC69" s="110"/>
      <c r="AD69" s="139">
        <f t="shared" si="3"/>
        <v>759.5434868162141</v>
      </c>
      <c r="AE69" s="140"/>
      <c r="AF69" s="140"/>
      <c r="AG69" s="140"/>
      <c r="AH69" s="140"/>
      <c r="AI69" s="140"/>
      <c r="AJ69" s="140"/>
      <c r="AK69" s="141"/>
      <c r="AL69" s="142">
        <f t="shared" si="4"/>
        <v>0</v>
      </c>
      <c r="AM69" s="143"/>
      <c r="AN69" s="144"/>
      <c r="AO69" s="110"/>
      <c r="AP69" s="111">
        <f t="shared" si="5"/>
        <v>-281.0310901219992</v>
      </c>
      <c r="AQ69" s="112">
        <f t="shared" si="6"/>
        <v>-0.5873015873015872</v>
      </c>
      <c r="AR69" s="112">
        <f t="shared" si="7"/>
        <v>-0.37</v>
      </c>
      <c r="AX69" s="113">
        <f t="shared" si="8"/>
        <v>759.5434868162141</v>
      </c>
      <c r="AY69" s="114" t="str">
        <f t="shared" si="9"/>
        <v>A</v>
      </c>
      <c r="AZ69" s="115">
        <f t="shared" si="10"/>
        <v>759.5434868162141</v>
      </c>
      <c r="BA69" s="114" t="str">
        <f t="shared" si="11"/>
        <v>A</v>
      </c>
      <c r="BB69" s="116" t="str">
        <f t="shared" si="12"/>
        <v>A</v>
      </c>
      <c r="BC69" s="115">
        <f t="shared" si="13"/>
        <v>759.5434868162141</v>
      </c>
    </row>
    <row r="70" spans="1:55" ht="15">
      <c r="A70" s="117">
        <v>164653</v>
      </c>
      <c r="B70" s="118" t="s">
        <v>21</v>
      </c>
      <c r="C70" s="119" t="s">
        <v>19</v>
      </c>
      <c r="D70" s="119" t="s">
        <v>95</v>
      </c>
      <c r="E70" s="120">
        <v>2022</v>
      </c>
      <c r="F70" s="120"/>
      <c r="G70" s="121"/>
      <c r="H70" s="122"/>
      <c r="I70" s="123"/>
      <c r="J70" s="124"/>
      <c r="K70" s="125" t="s">
        <v>43</v>
      </c>
      <c r="L70" s="125" t="s">
        <v>23</v>
      </c>
      <c r="M70" s="125" t="s">
        <v>33</v>
      </c>
      <c r="N70" s="126" t="s">
        <v>34</v>
      </c>
      <c r="O70" s="127" t="s">
        <v>44</v>
      </c>
      <c r="P70" s="127" t="s">
        <v>25</v>
      </c>
      <c r="Q70" s="127">
        <v>8</v>
      </c>
      <c r="R70" s="127" t="s">
        <v>26</v>
      </c>
      <c r="S70" s="128">
        <v>5.4</v>
      </c>
      <c r="T70" s="129"/>
      <c r="U70" s="130">
        <v>208.5792994883904</v>
      </c>
      <c r="V70" s="131">
        <v>252.38095238095238</v>
      </c>
      <c r="W70" s="108">
        <f t="shared" si="0"/>
        <v>131.40495867768595</v>
      </c>
      <c r="X70" s="109">
        <f t="shared" si="1"/>
        <v>159</v>
      </c>
      <c r="Y70" s="110"/>
      <c r="Z70" s="138">
        <f t="shared" si="2"/>
        <v>37</v>
      </c>
      <c r="AA70" s="138"/>
      <c r="AB70" s="138"/>
      <c r="AC70" s="110"/>
      <c r="AD70" s="139">
        <f t="shared" si="3"/>
        <v>208.57929948839038</v>
      </c>
      <c r="AE70" s="140"/>
      <c r="AF70" s="140"/>
      <c r="AG70" s="140"/>
      <c r="AH70" s="140"/>
      <c r="AI70" s="140"/>
      <c r="AJ70" s="140"/>
      <c r="AK70" s="141"/>
      <c r="AL70" s="142">
        <f t="shared" si="4"/>
        <v>0</v>
      </c>
      <c r="AM70" s="143"/>
      <c r="AN70" s="144"/>
      <c r="AO70" s="110"/>
      <c r="AP70" s="111">
        <f t="shared" si="5"/>
        <v>-77.17434081070442</v>
      </c>
      <c r="AQ70" s="112">
        <f t="shared" si="6"/>
        <v>-0.587301587301587</v>
      </c>
      <c r="AR70" s="112">
        <f t="shared" si="7"/>
        <v>-0.3699999999999999</v>
      </c>
      <c r="AX70" s="113">
        <f t="shared" si="8"/>
        <v>208.57929948839038</v>
      </c>
      <c r="AY70" s="114" t="str">
        <f t="shared" si="9"/>
        <v>A</v>
      </c>
      <c r="AZ70" s="115">
        <f t="shared" si="10"/>
        <v>208.57929948839038</v>
      </c>
      <c r="BA70" s="114" t="str">
        <f t="shared" si="11"/>
        <v>N</v>
      </c>
      <c r="BB70" s="116" t="str">
        <f t="shared" si="12"/>
        <v>A</v>
      </c>
      <c r="BC70" s="115">
        <f t="shared" si="13"/>
        <v>208.57929948839038</v>
      </c>
    </row>
    <row r="71" spans="1:55" ht="15">
      <c r="A71" s="117">
        <v>152161</v>
      </c>
      <c r="B71" s="118" t="s">
        <v>21</v>
      </c>
      <c r="C71" s="119" t="s">
        <v>19</v>
      </c>
      <c r="D71" s="119" t="s">
        <v>96</v>
      </c>
      <c r="E71" s="120">
        <v>2018</v>
      </c>
      <c r="F71" s="120" t="s">
        <v>32</v>
      </c>
      <c r="G71" s="121">
        <v>43831</v>
      </c>
      <c r="H71" s="122"/>
      <c r="I71" s="123"/>
      <c r="J71" s="124"/>
      <c r="K71" s="125" t="s">
        <v>43</v>
      </c>
      <c r="L71" s="125" t="s">
        <v>23</v>
      </c>
      <c r="M71" s="125" t="s">
        <v>33</v>
      </c>
      <c r="N71" s="126" t="s">
        <v>34</v>
      </c>
      <c r="O71" s="127" t="s">
        <v>48</v>
      </c>
      <c r="P71" s="127" t="s">
        <v>25</v>
      </c>
      <c r="Q71" s="127" t="s">
        <v>49</v>
      </c>
      <c r="R71" s="127" t="s">
        <v>36</v>
      </c>
      <c r="S71" s="128">
        <v>16.4</v>
      </c>
      <c r="T71" s="129">
        <v>74.4</v>
      </c>
      <c r="U71" s="130">
        <v>728.0598189689099</v>
      </c>
      <c r="V71" s="131">
        <v>880.952380952381</v>
      </c>
      <c r="W71" s="108">
        <f t="shared" si="0"/>
        <v>458.67768595041326</v>
      </c>
      <c r="X71" s="109">
        <f t="shared" si="1"/>
        <v>555</v>
      </c>
      <c r="Y71" s="110"/>
      <c r="Z71" s="138">
        <f t="shared" si="2"/>
        <v>37</v>
      </c>
      <c r="AA71" s="138"/>
      <c r="AB71" s="138"/>
      <c r="AC71" s="110"/>
      <c r="AD71" s="139">
        <f t="shared" si="3"/>
        <v>728.05981896891</v>
      </c>
      <c r="AE71" s="140"/>
      <c r="AF71" s="140"/>
      <c r="AG71" s="140"/>
      <c r="AH71" s="140"/>
      <c r="AI71" s="140"/>
      <c r="AJ71" s="140"/>
      <c r="AK71" s="141"/>
      <c r="AL71" s="142">
        <f t="shared" si="4"/>
        <v>0</v>
      </c>
      <c r="AM71" s="143"/>
      <c r="AN71" s="144"/>
      <c r="AO71" s="110"/>
      <c r="AP71" s="111">
        <f t="shared" si="5"/>
        <v>-269.38213301849675</v>
      </c>
      <c r="AQ71" s="112">
        <f t="shared" si="6"/>
        <v>-0.5873015873015874</v>
      </c>
      <c r="AR71" s="112">
        <f t="shared" si="7"/>
        <v>-0.3700000000000001</v>
      </c>
      <c r="AX71" s="113">
        <f t="shared" si="8"/>
        <v>728.05981896891</v>
      </c>
      <c r="AY71" s="114" t="str">
        <f t="shared" si="9"/>
        <v>A</v>
      </c>
      <c r="AZ71" s="115">
        <f t="shared" si="10"/>
        <v>728.05981896891</v>
      </c>
      <c r="BA71" s="114" t="str">
        <f t="shared" si="11"/>
        <v>A</v>
      </c>
      <c r="BB71" s="116" t="str">
        <f t="shared" si="12"/>
        <v>A</v>
      </c>
      <c r="BC71" s="115">
        <f t="shared" si="13"/>
        <v>728.05981896891</v>
      </c>
    </row>
    <row r="72" spans="1:55" ht="15">
      <c r="A72" s="117">
        <v>161301</v>
      </c>
      <c r="B72" s="118" t="s">
        <v>21</v>
      </c>
      <c r="C72" s="119" t="s">
        <v>19</v>
      </c>
      <c r="D72" s="119" t="s">
        <v>97</v>
      </c>
      <c r="E72" s="120">
        <v>2018</v>
      </c>
      <c r="F72" s="120"/>
      <c r="G72" s="121"/>
      <c r="H72" s="122"/>
      <c r="I72" s="123"/>
      <c r="J72" s="124"/>
      <c r="K72" s="125" t="s">
        <v>43</v>
      </c>
      <c r="L72" s="125" t="s">
        <v>23</v>
      </c>
      <c r="M72" s="125" t="s">
        <v>33</v>
      </c>
      <c r="N72" s="126" t="s">
        <v>34</v>
      </c>
      <c r="O72" s="127" t="s">
        <v>48</v>
      </c>
      <c r="P72" s="127" t="s">
        <v>25</v>
      </c>
      <c r="Q72" s="127">
        <v>14</v>
      </c>
      <c r="R72" s="127" t="s">
        <v>26</v>
      </c>
      <c r="S72" s="128">
        <v>2</v>
      </c>
      <c r="T72" s="129"/>
      <c r="U72" s="130">
        <v>221.69749442476717</v>
      </c>
      <c r="V72" s="131">
        <v>268.25396825396825</v>
      </c>
      <c r="W72" s="108">
        <f t="shared" si="0"/>
        <v>139.66942148760333</v>
      </c>
      <c r="X72" s="109">
        <f t="shared" si="1"/>
        <v>169.00000000000003</v>
      </c>
      <c r="Y72" s="110"/>
      <c r="Z72" s="138">
        <f t="shared" si="2"/>
        <v>37</v>
      </c>
      <c r="AA72" s="138"/>
      <c r="AB72" s="138"/>
      <c r="AC72" s="110"/>
      <c r="AD72" s="139">
        <f t="shared" si="3"/>
        <v>221.69749442476717</v>
      </c>
      <c r="AE72" s="140"/>
      <c r="AF72" s="140"/>
      <c r="AG72" s="140"/>
      <c r="AH72" s="140"/>
      <c r="AI72" s="140"/>
      <c r="AJ72" s="140"/>
      <c r="AK72" s="141"/>
      <c r="AL72" s="142">
        <f t="shared" si="4"/>
        <v>0</v>
      </c>
      <c r="AM72" s="143"/>
      <c r="AN72" s="144"/>
      <c r="AO72" s="110"/>
      <c r="AP72" s="111">
        <f t="shared" si="5"/>
        <v>-82.02807293716384</v>
      </c>
      <c r="AQ72" s="112">
        <f t="shared" si="6"/>
        <v>-0.5873015873015872</v>
      </c>
      <c r="AR72" s="112">
        <f t="shared" si="7"/>
        <v>-0.37</v>
      </c>
      <c r="AX72" s="113">
        <f t="shared" si="8"/>
        <v>221.69749442476717</v>
      </c>
      <c r="AY72" s="114" t="str">
        <f t="shared" si="9"/>
        <v>A</v>
      </c>
      <c r="AZ72" s="115">
        <f t="shared" si="10"/>
        <v>221.69749442476717</v>
      </c>
      <c r="BA72" s="114" t="str">
        <f t="shared" si="11"/>
        <v>N</v>
      </c>
      <c r="BB72" s="116" t="str">
        <f t="shared" si="12"/>
        <v>A</v>
      </c>
      <c r="BC72" s="115">
        <f t="shared" si="13"/>
        <v>221.69749442476717</v>
      </c>
    </row>
    <row r="73" spans="1:55" ht="15">
      <c r="A73" s="117">
        <v>152179</v>
      </c>
      <c r="B73" s="118" t="s">
        <v>21</v>
      </c>
      <c r="C73" s="119" t="s">
        <v>19</v>
      </c>
      <c r="D73" s="119" t="s">
        <v>98</v>
      </c>
      <c r="E73" s="120">
        <v>2018</v>
      </c>
      <c r="F73" s="120"/>
      <c r="G73" s="121"/>
      <c r="H73" s="122"/>
      <c r="I73" s="123"/>
      <c r="J73" s="124"/>
      <c r="K73" s="125" t="s">
        <v>23</v>
      </c>
      <c r="L73" s="125" t="s">
        <v>23</v>
      </c>
      <c r="M73" s="125"/>
      <c r="N73" s="126"/>
      <c r="O73" s="127" t="s">
        <v>24</v>
      </c>
      <c r="P73" s="127" t="s">
        <v>25</v>
      </c>
      <c r="Q73" s="127">
        <v>9</v>
      </c>
      <c r="R73" s="127" t="s">
        <v>26</v>
      </c>
      <c r="S73" s="128">
        <v>1.5</v>
      </c>
      <c r="T73" s="129"/>
      <c r="U73" s="130">
        <v>484.06139315230223</v>
      </c>
      <c r="V73" s="131">
        <v>585.7142857142857</v>
      </c>
      <c r="W73" s="108">
        <f t="shared" si="0"/>
        <v>304.9586776859504</v>
      </c>
      <c r="X73" s="109">
        <f t="shared" si="1"/>
        <v>369</v>
      </c>
      <c r="Y73" s="110"/>
      <c r="Z73" s="138">
        <f t="shared" si="2"/>
        <v>37</v>
      </c>
      <c r="AA73" s="138"/>
      <c r="AB73" s="138"/>
      <c r="AC73" s="110"/>
      <c r="AD73" s="139">
        <f t="shared" si="3"/>
        <v>484.0613931523023</v>
      </c>
      <c r="AE73" s="140"/>
      <c r="AF73" s="140"/>
      <c r="AG73" s="140"/>
      <c r="AH73" s="140"/>
      <c r="AI73" s="140"/>
      <c r="AJ73" s="140"/>
      <c r="AK73" s="141"/>
      <c r="AL73" s="142">
        <f t="shared" si="4"/>
        <v>0</v>
      </c>
      <c r="AM73" s="143"/>
      <c r="AN73" s="144"/>
      <c r="AO73" s="110"/>
      <c r="AP73" s="111">
        <f t="shared" si="5"/>
        <v>-179.10271546635187</v>
      </c>
      <c r="AQ73" s="112">
        <f t="shared" si="6"/>
        <v>-0.5873015873015874</v>
      </c>
      <c r="AR73" s="112">
        <f t="shared" si="7"/>
        <v>-0.37</v>
      </c>
      <c r="AX73" s="113">
        <f t="shared" si="8"/>
        <v>484.0613931523023</v>
      </c>
      <c r="AY73" s="114" t="str">
        <f t="shared" si="9"/>
        <v>A</v>
      </c>
      <c r="AZ73" s="115">
        <f t="shared" si="10"/>
        <v>484.0613931523023</v>
      </c>
      <c r="BA73" s="114" t="str">
        <f t="shared" si="11"/>
        <v>N</v>
      </c>
      <c r="BB73" s="116" t="str">
        <f t="shared" si="12"/>
        <v>A</v>
      </c>
      <c r="BC73" s="115">
        <f t="shared" si="13"/>
        <v>484.0613931523023</v>
      </c>
    </row>
    <row r="74" spans="1:55" ht="15">
      <c r="A74" s="117">
        <v>152185</v>
      </c>
      <c r="B74" s="118" t="s">
        <v>21</v>
      </c>
      <c r="C74" s="119" t="s">
        <v>19</v>
      </c>
      <c r="D74" s="119" t="s">
        <v>99</v>
      </c>
      <c r="E74" s="120">
        <v>2018</v>
      </c>
      <c r="F74" s="120"/>
      <c r="G74" s="121"/>
      <c r="H74" s="122"/>
      <c r="I74" s="123"/>
      <c r="J74" s="124"/>
      <c r="K74" s="125" t="s">
        <v>23</v>
      </c>
      <c r="L74" s="125" t="s">
        <v>23</v>
      </c>
      <c r="M74" s="125"/>
      <c r="N74" s="126"/>
      <c r="O74" s="127" t="s">
        <v>29</v>
      </c>
      <c r="P74" s="127" t="s">
        <v>25</v>
      </c>
      <c r="Q74" s="127">
        <v>9</v>
      </c>
      <c r="R74" s="127" t="s">
        <v>26</v>
      </c>
      <c r="S74" s="128">
        <v>1.2</v>
      </c>
      <c r="T74" s="129"/>
      <c r="U74" s="130">
        <v>405.35222353404174</v>
      </c>
      <c r="V74" s="131">
        <v>490.4761904761905</v>
      </c>
      <c r="W74" s="108">
        <f t="shared" si="0"/>
        <v>255.3719008264463</v>
      </c>
      <c r="X74" s="109">
        <f t="shared" si="1"/>
        <v>309</v>
      </c>
      <c r="Y74" s="110"/>
      <c r="Z74" s="138">
        <f t="shared" si="2"/>
        <v>37</v>
      </c>
      <c r="AA74" s="138"/>
      <c r="AB74" s="138"/>
      <c r="AC74" s="110"/>
      <c r="AD74" s="139">
        <f t="shared" si="3"/>
        <v>405.35222353404174</v>
      </c>
      <c r="AE74" s="140"/>
      <c r="AF74" s="140"/>
      <c r="AG74" s="140"/>
      <c r="AH74" s="140"/>
      <c r="AI74" s="140"/>
      <c r="AJ74" s="140"/>
      <c r="AK74" s="141"/>
      <c r="AL74" s="142">
        <f t="shared" si="4"/>
        <v>0</v>
      </c>
      <c r="AM74" s="143"/>
      <c r="AN74" s="144"/>
      <c r="AO74" s="110"/>
      <c r="AP74" s="111">
        <f t="shared" si="5"/>
        <v>-149.98032270759543</v>
      </c>
      <c r="AQ74" s="112">
        <f t="shared" si="6"/>
        <v>-0.5873015873015872</v>
      </c>
      <c r="AR74" s="112">
        <f t="shared" si="7"/>
        <v>-0.37</v>
      </c>
      <c r="AX74" s="113">
        <f t="shared" si="8"/>
        <v>405.35222353404174</v>
      </c>
      <c r="AY74" s="114" t="str">
        <f t="shared" si="9"/>
        <v>A</v>
      </c>
      <c r="AZ74" s="115">
        <f t="shared" si="10"/>
        <v>405.35222353404174</v>
      </c>
      <c r="BA74" s="114" t="str">
        <f t="shared" si="11"/>
        <v>N</v>
      </c>
      <c r="BB74" s="116" t="str">
        <f t="shared" si="12"/>
        <v>A</v>
      </c>
      <c r="BC74" s="115">
        <f t="shared" si="13"/>
        <v>405.35222353404174</v>
      </c>
    </row>
    <row r="75" spans="1:55" ht="15">
      <c r="A75" s="117">
        <v>152190</v>
      </c>
      <c r="B75" s="118" t="s">
        <v>21</v>
      </c>
      <c r="C75" s="119" t="s">
        <v>19</v>
      </c>
      <c r="D75" s="119" t="s">
        <v>100</v>
      </c>
      <c r="E75" s="120">
        <v>2018</v>
      </c>
      <c r="F75" s="120"/>
      <c r="G75" s="121"/>
      <c r="H75" s="122"/>
      <c r="I75" s="123"/>
      <c r="J75" s="124"/>
      <c r="K75" s="125" t="s">
        <v>23</v>
      </c>
      <c r="L75" s="125" t="s">
        <v>23</v>
      </c>
      <c r="M75" s="125"/>
      <c r="N75" s="126"/>
      <c r="O75" s="127" t="s">
        <v>29</v>
      </c>
      <c r="P75" s="127" t="s">
        <v>25</v>
      </c>
      <c r="Q75" s="127">
        <v>9</v>
      </c>
      <c r="R75" s="127" t="s">
        <v>26</v>
      </c>
      <c r="S75" s="128">
        <v>1.2</v>
      </c>
      <c r="T75" s="129"/>
      <c r="U75" s="130">
        <v>405.35222353404174</v>
      </c>
      <c r="V75" s="131">
        <v>490.4761904761905</v>
      </c>
      <c r="W75" s="108">
        <f t="shared" si="0"/>
        <v>255.3719008264463</v>
      </c>
      <c r="X75" s="109">
        <f t="shared" si="1"/>
        <v>309</v>
      </c>
      <c r="Y75" s="110"/>
      <c r="Z75" s="138">
        <f t="shared" si="2"/>
        <v>37</v>
      </c>
      <c r="AA75" s="138"/>
      <c r="AB75" s="138"/>
      <c r="AC75" s="110"/>
      <c r="AD75" s="139">
        <f t="shared" si="3"/>
        <v>405.35222353404174</v>
      </c>
      <c r="AE75" s="140"/>
      <c r="AF75" s="140"/>
      <c r="AG75" s="140"/>
      <c r="AH75" s="140"/>
      <c r="AI75" s="140"/>
      <c r="AJ75" s="140"/>
      <c r="AK75" s="141"/>
      <c r="AL75" s="142">
        <f t="shared" si="4"/>
        <v>0</v>
      </c>
      <c r="AM75" s="143"/>
      <c r="AN75" s="144"/>
      <c r="AO75" s="110"/>
      <c r="AP75" s="111">
        <f t="shared" si="5"/>
        <v>-149.98032270759543</v>
      </c>
      <c r="AQ75" s="112">
        <f t="shared" si="6"/>
        <v>-0.5873015873015872</v>
      </c>
      <c r="AR75" s="112">
        <f t="shared" si="7"/>
        <v>-0.37</v>
      </c>
      <c r="AX75" s="113">
        <f t="shared" si="8"/>
        <v>405.35222353404174</v>
      </c>
      <c r="AY75" s="114" t="str">
        <f t="shared" si="9"/>
        <v>A</v>
      </c>
      <c r="AZ75" s="115">
        <f t="shared" si="10"/>
        <v>405.35222353404174</v>
      </c>
      <c r="BA75" s="114" t="str">
        <f t="shared" si="11"/>
        <v>N</v>
      </c>
      <c r="BB75" s="116" t="str">
        <f t="shared" si="12"/>
        <v>A</v>
      </c>
      <c r="BC75" s="115">
        <f t="shared" si="13"/>
        <v>405.35222353404174</v>
      </c>
    </row>
    <row r="76" spans="1:55" ht="15">
      <c r="A76" s="117">
        <v>151460</v>
      </c>
      <c r="B76" s="118" t="s">
        <v>21</v>
      </c>
      <c r="C76" s="119" t="s">
        <v>19</v>
      </c>
      <c r="D76" s="119" t="s">
        <v>101</v>
      </c>
      <c r="E76" s="120">
        <v>2018</v>
      </c>
      <c r="F76" s="120" t="s">
        <v>32</v>
      </c>
      <c r="G76" s="121">
        <v>43831</v>
      </c>
      <c r="H76" s="122"/>
      <c r="I76" s="123"/>
      <c r="J76" s="124"/>
      <c r="K76" s="125" t="s">
        <v>23</v>
      </c>
      <c r="L76" s="125" t="s">
        <v>23</v>
      </c>
      <c r="M76" s="125" t="s">
        <v>33</v>
      </c>
      <c r="N76" s="126" t="s">
        <v>34</v>
      </c>
      <c r="O76" s="127" t="s">
        <v>35</v>
      </c>
      <c r="P76" s="127" t="s">
        <v>25</v>
      </c>
      <c r="Q76" s="127">
        <v>1.44</v>
      </c>
      <c r="R76" s="127" t="s">
        <v>36</v>
      </c>
      <c r="S76" s="128">
        <v>20.85</v>
      </c>
      <c r="T76" s="129">
        <v>43.2</v>
      </c>
      <c r="U76" s="130">
        <v>707.070707070707</v>
      </c>
      <c r="V76" s="131">
        <v>855.5555555555555</v>
      </c>
      <c r="W76" s="108">
        <f t="shared" si="0"/>
        <v>445.45454545454544</v>
      </c>
      <c r="X76" s="109">
        <f t="shared" si="1"/>
        <v>539</v>
      </c>
      <c r="Y76" s="110"/>
      <c r="Z76" s="138">
        <f t="shared" si="2"/>
        <v>37</v>
      </c>
      <c r="AA76" s="138"/>
      <c r="AB76" s="138"/>
      <c r="AC76" s="110"/>
      <c r="AD76" s="139">
        <f t="shared" si="3"/>
        <v>707.070707070707</v>
      </c>
      <c r="AE76" s="140"/>
      <c r="AF76" s="140"/>
      <c r="AG76" s="140"/>
      <c r="AH76" s="140"/>
      <c r="AI76" s="140"/>
      <c r="AJ76" s="140"/>
      <c r="AK76" s="141"/>
      <c r="AL76" s="142">
        <f t="shared" si="4"/>
        <v>0</v>
      </c>
      <c r="AM76" s="143"/>
      <c r="AN76" s="144"/>
      <c r="AO76" s="110"/>
      <c r="AP76" s="111">
        <f t="shared" si="5"/>
        <v>-261.6161616161616</v>
      </c>
      <c r="AQ76" s="112">
        <f t="shared" si="6"/>
        <v>-0.5873015873015872</v>
      </c>
      <c r="AR76" s="112">
        <f t="shared" si="7"/>
        <v>-0.37</v>
      </c>
      <c r="AX76" s="113">
        <f t="shared" si="8"/>
        <v>707.070707070707</v>
      </c>
      <c r="AY76" s="114" t="str">
        <f t="shared" si="9"/>
        <v>A</v>
      </c>
      <c r="AZ76" s="115">
        <f t="shared" si="10"/>
        <v>707.070707070707</v>
      </c>
      <c r="BA76" s="114" t="str">
        <f t="shared" si="11"/>
        <v>A</v>
      </c>
      <c r="BB76" s="116" t="str">
        <f t="shared" si="12"/>
        <v>A</v>
      </c>
      <c r="BC76" s="115">
        <f t="shared" si="13"/>
        <v>707.070707070707</v>
      </c>
    </row>
    <row r="77" spans="1:55" ht="15">
      <c r="A77" s="117">
        <v>151470</v>
      </c>
      <c r="B77" s="118" t="s">
        <v>21</v>
      </c>
      <c r="C77" s="119" t="s">
        <v>19</v>
      </c>
      <c r="D77" s="119" t="s">
        <v>102</v>
      </c>
      <c r="E77" s="120">
        <v>2018</v>
      </c>
      <c r="F77" s="120" t="s">
        <v>32</v>
      </c>
      <c r="G77" s="121">
        <v>43831</v>
      </c>
      <c r="H77" s="122"/>
      <c r="I77" s="123"/>
      <c r="J77" s="124"/>
      <c r="K77" s="125" t="s">
        <v>23</v>
      </c>
      <c r="L77" s="125" t="s">
        <v>23</v>
      </c>
      <c r="M77" s="125" t="s">
        <v>33</v>
      </c>
      <c r="N77" s="126" t="s">
        <v>34</v>
      </c>
      <c r="O77" s="127" t="s">
        <v>38</v>
      </c>
      <c r="P77" s="127" t="s">
        <v>25</v>
      </c>
      <c r="Q77" s="127">
        <v>1.62</v>
      </c>
      <c r="R77" s="127" t="s">
        <v>36</v>
      </c>
      <c r="S77" s="128">
        <v>19.7</v>
      </c>
      <c r="T77" s="129">
        <v>64.8</v>
      </c>
      <c r="U77" s="130">
        <v>693.9525121343303</v>
      </c>
      <c r="V77" s="131">
        <v>839.6825396825396</v>
      </c>
      <c r="W77" s="108">
        <f t="shared" si="0"/>
        <v>437.1900826446281</v>
      </c>
      <c r="X77" s="109">
        <f t="shared" si="1"/>
        <v>529</v>
      </c>
      <c r="Y77" s="110"/>
      <c r="Z77" s="138">
        <f t="shared" si="2"/>
        <v>37</v>
      </c>
      <c r="AA77" s="138"/>
      <c r="AB77" s="138"/>
      <c r="AC77" s="110"/>
      <c r="AD77" s="139">
        <f t="shared" si="3"/>
        <v>693.9525121343303</v>
      </c>
      <c r="AE77" s="140"/>
      <c r="AF77" s="140"/>
      <c r="AG77" s="140"/>
      <c r="AH77" s="140"/>
      <c r="AI77" s="140"/>
      <c r="AJ77" s="140"/>
      <c r="AK77" s="141"/>
      <c r="AL77" s="142">
        <f t="shared" si="4"/>
        <v>0</v>
      </c>
      <c r="AM77" s="143"/>
      <c r="AN77" s="144"/>
      <c r="AO77" s="110"/>
      <c r="AP77" s="111">
        <f t="shared" si="5"/>
        <v>-256.7624294897022</v>
      </c>
      <c r="AQ77" s="112">
        <f t="shared" si="6"/>
        <v>-0.5873015873015872</v>
      </c>
      <c r="AR77" s="112">
        <f t="shared" si="7"/>
        <v>-0.37</v>
      </c>
      <c r="AX77" s="113">
        <f t="shared" si="8"/>
        <v>693.9525121343303</v>
      </c>
      <c r="AY77" s="114" t="str">
        <f t="shared" si="9"/>
        <v>A</v>
      </c>
      <c r="AZ77" s="115">
        <f t="shared" si="10"/>
        <v>693.9525121343303</v>
      </c>
      <c r="BA77" s="114" t="str">
        <f t="shared" si="11"/>
        <v>A</v>
      </c>
      <c r="BB77" s="116" t="str">
        <f t="shared" si="12"/>
        <v>A</v>
      </c>
      <c r="BC77" s="115">
        <f t="shared" si="13"/>
        <v>693.9525121343303</v>
      </c>
    </row>
    <row r="78" spans="1:55" ht="15">
      <c r="A78" s="117">
        <v>152168</v>
      </c>
      <c r="B78" s="118" t="s">
        <v>21</v>
      </c>
      <c r="C78" s="119" t="s">
        <v>19</v>
      </c>
      <c r="D78" s="119" t="s">
        <v>103</v>
      </c>
      <c r="E78" s="120">
        <v>2018</v>
      </c>
      <c r="F78" s="120"/>
      <c r="G78" s="121"/>
      <c r="H78" s="122"/>
      <c r="I78" s="123"/>
      <c r="J78" s="124"/>
      <c r="K78" s="125" t="s">
        <v>23</v>
      </c>
      <c r="L78" s="125" t="s">
        <v>23</v>
      </c>
      <c r="M78" s="125" t="s">
        <v>33</v>
      </c>
      <c r="N78" s="126" t="s">
        <v>34</v>
      </c>
      <c r="O78" s="127" t="s">
        <v>38</v>
      </c>
      <c r="P78" s="127" t="s">
        <v>25</v>
      </c>
      <c r="Q78" s="127">
        <v>6</v>
      </c>
      <c r="R78" s="127" t="s">
        <v>26</v>
      </c>
      <c r="S78" s="128">
        <v>5.4</v>
      </c>
      <c r="T78" s="129"/>
      <c r="U78" s="130">
        <v>221.69749442476717</v>
      </c>
      <c r="V78" s="131">
        <v>268.25396825396825</v>
      </c>
      <c r="W78" s="108">
        <f t="shared" si="0"/>
        <v>139.66942148760333</v>
      </c>
      <c r="X78" s="109">
        <f t="shared" si="1"/>
        <v>169.00000000000003</v>
      </c>
      <c r="Y78" s="110"/>
      <c r="Z78" s="138">
        <f t="shared" si="2"/>
        <v>37</v>
      </c>
      <c r="AA78" s="138"/>
      <c r="AB78" s="138"/>
      <c r="AC78" s="110"/>
      <c r="AD78" s="139">
        <f t="shared" si="3"/>
        <v>221.69749442476717</v>
      </c>
      <c r="AE78" s="140"/>
      <c r="AF78" s="140"/>
      <c r="AG78" s="140"/>
      <c r="AH78" s="140"/>
      <c r="AI78" s="140"/>
      <c r="AJ78" s="140"/>
      <c r="AK78" s="141"/>
      <c r="AL78" s="142">
        <f t="shared" si="4"/>
        <v>0</v>
      </c>
      <c r="AM78" s="143"/>
      <c r="AN78" s="144"/>
      <c r="AO78" s="110"/>
      <c r="AP78" s="111">
        <f t="shared" si="5"/>
        <v>-82.02807293716384</v>
      </c>
      <c r="AQ78" s="112">
        <f t="shared" si="6"/>
        <v>-0.5873015873015872</v>
      </c>
      <c r="AR78" s="112">
        <f t="shared" si="7"/>
        <v>-0.37</v>
      </c>
      <c r="AX78" s="113">
        <f t="shared" si="8"/>
        <v>221.69749442476717</v>
      </c>
      <c r="AY78" s="114" t="str">
        <f t="shared" si="9"/>
        <v>A</v>
      </c>
      <c r="AZ78" s="115">
        <f t="shared" si="10"/>
        <v>221.69749442476717</v>
      </c>
      <c r="BA78" s="114" t="str">
        <f t="shared" si="11"/>
        <v>N</v>
      </c>
      <c r="BB78" s="116" t="str">
        <f t="shared" si="12"/>
        <v>A</v>
      </c>
      <c r="BC78" s="115">
        <f t="shared" si="13"/>
        <v>221.69749442476717</v>
      </c>
    </row>
    <row r="79" spans="1:55" ht="15">
      <c r="A79" s="117">
        <v>152174</v>
      </c>
      <c r="B79" s="118" t="s">
        <v>21</v>
      </c>
      <c r="C79" s="119" t="s">
        <v>19</v>
      </c>
      <c r="D79" s="119" t="s">
        <v>104</v>
      </c>
      <c r="E79" s="120">
        <v>2018</v>
      </c>
      <c r="F79" s="120"/>
      <c r="G79" s="121"/>
      <c r="H79" s="122"/>
      <c r="I79" s="123"/>
      <c r="J79" s="124"/>
      <c r="K79" s="125" t="s">
        <v>23</v>
      </c>
      <c r="L79" s="125" t="s">
        <v>23</v>
      </c>
      <c r="M79" s="125"/>
      <c r="N79" s="126"/>
      <c r="O79" s="127" t="s">
        <v>41</v>
      </c>
      <c r="P79" s="127" t="s">
        <v>25</v>
      </c>
      <c r="Q79" s="127">
        <v>14</v>
      </c>
      <c r="R79" s="127" t="s">
        <v>26</v>
      </c>
      <c r="S79" s="128">
        <v>1</v>
      </c>
      <c r="T79" s="129"/>
      <c r="U79" s="130">
        <v>45.91368227731864</v>
      </c>
      <c r="V79" s="131">
        <v>55.55555555555556</v>
      </c>
      <c r="W79" s="108">
        <f t="shared" si="0"/>
        <v>28.925619834710744</v>
      </c>
      <c r="X79" s="109">
        <f t="shared" si="1"/>
        <v>35</v>
      </c>
      <c r="Y79" s="110"/>
      <c r="Z79" s="138">
        <f t="shared" si="2"/>
        <v>37</v>
      </c>
      <c r="AA79" s="138"/>
      <c r="AB79" s="138"/>
      <c r="AC79" s="110"/>
      <c r="AD79" s="139">
        <f t="shared" si="3"/>
        <v>45.91368227731864</v>
      </c>
      <c r="AE79" s="140"/>
      <c r="AF79" s="140"/>
      <c r="AG79" s="140"/>
      <c r="AH79" s="140"/>
      <c r="AI79" s="140"/>
      <c r="AJ79" s="140"/>
      <c r="AK79" s="141"/>
      <c r="AL79" s="142">
        <f t="shared" si="4"/>
        <v>0</v>
      </c>
      <c r="AM79" s="143"/>
      <c r="AN79" s="144"/>
      <c r="AO79" s="110"/>
      <c r="AP79" s="111">
        <f t="shared" si="5"/>
        <v>-16.988062442607898</v>
      </c>
      <c r="AQ79" s="112">
        <f t="shared" si="6"/>
        <v>-0.5873015873015874</v>
      </c>
      <c r="AR79" s="112">
        <f t="shared" si="7"/>
        <v>-0.37</v>
      </c>
      <c r="AX79" s="113">
        <f t="shared" si="8"/>
        <v>45.91368227731864</v>
      </c>
      <c r="AY79" s="114" t="str">
        <f t="shared" si="9"/>
        <v>A</v>
      </c>
      <c r="AZ79" s="115">
        <f t="shared" si="10"/>
        <v>45.91368227731864</v>
      </c>
      <c r="BA79" s="114" t="str">
        <f t="shared" si="11"/>
        <v>N</v>
      </c>
      <c r="BB79" s="116" t="str">
        <f t="shared" si="12"/>
        <v>A</v>
      </c>
      <c r="BC79" s="115">
        <f t="shared" si="13"/>
        <v>45.91368227731864</v>
      </c>
    </row>
    <row r="80" spans="1:55" ht="15">
      <c r="A80" s="117">
        <v>164654</v>
      </c>
      <c r="B80" s="118" t="s">
        <v>21</v>
      </c>
      <c r="C80" s="119" t="s">
        <v>19</v>
      </c>
      <c r="D80" s="119" t="s">
        <v>105</v>
      </c>
      <c r="E80" s="120">
        <v>2022</v>
      </c>
      <c r="F80" s="120" t="s">
        <v>32</v>
      </c>
      <c r="G80" s="121"/>
      <c r="H80" s="122"/>
      <c r="I80" s="123"/>
      <c r="J80" s="124"/>
      <c r="K80" s="125" t="s">
        <v>43</v>
      </c>
      <c r="L80" s="125" t="s">
        <v>23</v>
      </c>
      <c r="M80" s="125" t="s">
        <v>33</v>
      </c>
      <c r="N80" s="126" t="s">
        <v>34</v>
      </c>
      <c r="O80" s="127" t="s">
        <v>44</v>
      </c>
      <c r="P80" s="127" t="s">
        <v>25</v>
      </c>
      <c r="Q80" s="127">
        <v>1.62</v>
      </c>
      <c r="R80" s="127" t="s">
        <v>36</v>
      </c>
      <c r="S80" s="128">
        <v>19.7</v>
      </c>
      <c r="T80" s="129">
        <v>64.8</v>
      </c>
      <c r="U80" s="130">
        <v>759.5434868162141</v>
      </c>
      <c r="V80" s="131">
        <v>919.047619047619</v>
      </c>
      <c r="W80" s="108">
        <f aca="true" t="shared" si="14" ref="W80:W143">IF(B80=ZNdruh1,U80*((100-$Z$6)/100),IF(B80=ZNdruh2,U80*((100-$AA$6)/100),IF(B80=ZNdruh3,U80*((100-$AB$6)/100)," ")))</f>
        <v>478.5123966942149</v>
      </c>
      <c r="X80" s="109">
        <f aca="true" t="shared" si="15" ref="X80:X143">IF(B80=ZNdruh1,W80*1.21,IF(B80=ZNdruh2,W80*1.21,IF(B80=ZNdruh3,W80*1.21," ")))</f>
        <v>579</v>
      </c>
      <c r="Y80" s="110"/>
      <c r="Z80" s="138">
        <f aca="true" t="shared" si="16" ref="Z80:Z143">IF(B80=ZNdruh1,$Z$6,IF(B80=ZNdruh2,$AA$6,IF(B80=ZNdruh3,$AB$6," ")))</f>
        <v>37</v>
      </c>
      <c r="AA80" s="138"/>
      <c r="AB80" s="138"/>
      <c r="AC80" s="110"/>
      <c r="AD80" s="139">
        <f aca="true" t="shared" si="17" ref="AD80:AD143">IF(A80="","",BC80)</f>
        <v>759.5434868162141</v>
      </c>
      <c r="AE80" s="140"/>
      <c r="AF80" s="140"/>
      <c r="AG80" s="140"/>
      <c r="AH80" s="140"/>
      <c r="AI80" s="140"/>
      <c r="AJ80" s="140"/>
      <c r="AK80" s="141"/>
      <c r="AL80" s="142">
        <f aca="true" t="shared" si="18" ref="AL80:AL143">IF(B80=ZNdruh1,$AL$6,IF(B80=ZNdruh2,$AM$6,IF(B80=ZNdruh3,$AN$6,"")))</f>
        <v>0</v>
      </c>
      <c r="AM80" s="143"/>
      <c r="AN80" s="144"/>
      <c r="AO80" s="110"/>
      <c r="AP80" s="111">
        <f aca="true" t="shared" si="19" ref="AP80:AP143">IF(B80="","",W80-AD80)</f>
        <v>-281.0310901219992</v>
      </c>
      <c r="AQ80" s="112">
        <f aca="true" t="shared" si="20" ref="AQ80:AQ143">IF(B80="","",1-AD80/W80)</f>
        <v>-0.5873015873015872</v>
      </c>
      <c r="AR80" s="112">
        <f aca="true" t="shared" si="21" ref="AR80:AR143">IF(B80="","",W80/AD80-1)</f>
        <v>-0.37</v>
      </c>
      <c r="AX80" s="113">
        <f aca="true" t="shared" si="22" ref="AX80:AX143">IF(B80=ZNdruh1,U80*(100-ZSdruh1)/100,IF(B80=ZNdruh2,U80*(100-ZSdruh2)/100,IF(B80=ZNdruh3,U80*(100-ZSdruh3)/100," ")))</f>
        <v>759.5434868162141</v>
      </c>
      <c r="AY80" s="114" t="str">
        <f aca="true" t="shared" si="23" ref="AY80:AY143">IF(B80=ZNdruh1,"A",IF(B80=ZNdruh2,"A",IF(B80=ZNdruh3,"N","")))</f>
        <v>A</v>
      </c>
      <c r="AZ80" s="115">
        <f aca="true" t="shared" si="24" ref="AZ80:AZ143">IF(AY80="A",AX80*(100-SZZP)/100,IF(AY80="N",AX80," "))</f>
        <v>759.5434868162141</v>
      </c>
      <c r="BA80" s="114" t="str">
        <f aca="true" t="shared" si="25" ref="BA80:BA143">IF(R80="m2","A","N")</f>
        <v>A</v>
      </c>
      <c r="BB80" s="116" t="str">
        <f aca="true" t="shared" si="26" ref="BB80:BB143">IF(B80=ZNdruh3,"N","A")</f>
        <v>A</v>
      </c>
      <c r="BC80" s="115">
        <f aca="true" t="shared" si="27" ref="BC80:BC143">IF(AND(BA80="A",BB80="A",F80="PAL"),AZ80*(100-SNCP)/100,AZ80)</f>
        <v>759.5434868162141</v>
      </c>
    </row>
    <row r="81" spans="1:55" ht="15">
      <c r="A81" s="117">
        <v>164655</v>
      </c>
      <c r="B81" s="118" t="s">
        <v>21</v>
      </c>
      <c r="C81" s="119" t="s">
        <v>19</v>
      </c>
      <c r="D81" s="119" t="s">
        <v>106</v>
      </c>
      <c r="E81" s="120">
        <v>2022</v>
      </c>
      <c r="F81" s="120"/>
      <c r="G81" s="121"/>
      <c r="H81" s="122"/>
      <c r="I81" s="123"/>
      <c r="J81" s="124"/>
      <c r="K81" s="125" t="s">
        <v>43</v>
      </c>
      <c r="L81" s="125" t="s">
        <v>23</v>
      </c>
      <c r="M81" s="125" t="s">
        <v>33</v>
      </c>
      <c r="N81" s="126" t="s">
        <v>34</v>
      </c>
      <c r="O81" s="127" t="s">
        <v>44</v>
      </c>
      <c r="P81" s="127" t="s">
        <v>25</v>
      </c>
      <c r="Q81" s="127">
        <v>8</v>
      </c>
      <c r="R81" s="127" t="s">
        <v>26</v>
      </c>
      <c r="S81" s="128">
        <v>5.4</v>
      </c>
      <c r="T81" s="129"/>
      <c r="U81" s="130">
        <v>221.69749442476717</v>
      </c>
      <c r="V81" s="131">
        <v>268.25396825396825</v>
      </c>
      <c r="W81" s="108">
        <f t="shared" si="14"/>
        <v>139.66942148760333</v>
      </c>
      <c r="X81" s="109">
        <f t="shared" si="15"/>
        <v>169.00000000000003</v>
      </c>
      <c r="Y81" s="110"/>
      <c r="Z81" s="138">
        <f t="shared" si="16"/>
        <v>37</v>
      </c>
      <c r="AA81" s="138"/>
      <c r="AB81" s="138"/>
      <c r="AC81" s="110"/>
      <c r="AD81" s="139">
        <f t="shared" si="17"/>
        <v>221.69749442476717</v>
      </c>
      <c r="AE81" s="140"/>
      <c r="AF81" s="140"/>
      <c r="AG81" s="140"/>
      <c r="AH81" s="140"/>
      <c r="AI81" s="140"/>
      <c r="AJ81" s="140"/>
      <c r="AK81" s="141"/>
      <c r="AL81" s="142">
        <f t="shared" si="18"/>
        <v>0</v>
      </c>
      <c r="AM81" s="143"/>
      <c r="AN81" s="144"/>
      <c r="AO81" s="110"/>
      <c r="AP81" s="111">
        <f t="shared" si="19"/>
        <v>-82.02807293716384</v>
      </c>
      <c r="AQ81" s="112">
        <f t="shared" si="20"/>
        <v>-0.5873015873015872</v>
      </c>
      <c r="AR81" s="112">
        <f t="shared" si="21"/>
        <v>-0.37</v>
      </c>
      <c r="AX81" s="113">
        <f t="shared" si="22"/>
        <v>221.69749442476717</v>
      </c>
      <c r="AY81" s="114" t="str">
        <f t="shared" si="23"/>
        <v>A</v>
      </c>
      <c r="AZ81" s="115">
        <f t="shared" si="24"/>
        <v>221.69749442476717</v>
      </c>
      <c r="BA81" s="114" t="str">
        <f t="shared" si="25"/>
        <v>N</v>
      </c>
      <c r="BB81" s="116" t="str">
        <f t="shared" si="26"/>
        <v>A</v>
      </c>
      <c r="BC81" s="115">
        <f t="shared" si="27"/>
        <v>221.69749442476717</v>
      </c>
    </row>
    <row r="82" spans="1:55" ht="15">
      <c r="A82" s="117">
        <v>152163</v>
      </c>
      <c r="B82" s="118" t="s">
        <v>21</v>
      </c>
      <c r="C82" s="119" t="s">
        <v>19</v>
      </c>
      <c r="D82" s="119" t="s">
        <v>107</v>
      </c>
      <c r="E82" s="120">
        <v>2018</v>
      </c>
      <c r="F82" s="120" t="s">
        <v>32</v>
      </c>
      <c r="G82" s="121">
        <v>43831</v>
      </c>
      <c r="H82" s="122">
        <v>44866</v>
      </c>
      <c r="I82" s="123"/>
      <c r="J82" s="124"/>
      <c r="K82" s="125" t="s">
        <v>43</v>
      </c>
      <c r="L82" s="125" t="s">
        <v>23</v>
      </c>
      <c r="M82" s="125" t="s">
        <v>33</v>
      </c>
      <c r="N82" s="126" t="s">
        <v>34</v>
      </c>
      <c r="O82" s="127" t="s">
        <v>48</v>
      </c>
      <c r="P82" s="127" t="s">
        <v>25</v>
      </c>
      <c r="Q82" s="127" t="s">
        <v>49</v>
      </c>
      <c r="R82" s="127" t="s">
        <v>36</v>
      </c>
      <c r="S82" s="128">
        <v>16.4</v>
      </c>
      <c r="T82" s="129">
        <v>74.4</v>
      </c>
      <c r="U82" s="130">
        <v>733.3070969434607</v>
      </c>
      <c r="V82" s="131">
        <v>887.3015873015873</v>
      </c>
      <c r="W82" s="108">
        <f t="shared" si="14"/>
        <v>461.98347107438025</v>
      </c>
      <c r="X82" s="109">
        <f t="shared" si="15"/>
        <v>559.0000000000001</v>
      </c>
      <c r="Y82" s="110"/>
      <c r="Z82" s="138">
        <f t="shared" si="16"/>
        <v>37</v>
      </c>
      <c r="AA82" s="138"/>
      <c r="AB82" s="138"/>
      <c r="AC82" s="110"/>
      <c r="AD82" s="139">
        <f t="shared" si="17"/>
        <v>733.3070969434607</v>
      </c>
      <c r="AE82" s="140"/>
      <c r="AF82" s="140"/>
      <c r="AG82" s="140"/>
      <c r="AH82" s="140"/>
      <c r="AI82" s="140"/>
      <c r="AJ82" s="140"/>
      <c r="AK82" s="141"/>
      <c r="AL82" s="142">
        <f t="shared" si="18"/>
        <v>0</v>
      </c>
      <c r="AM82" s="143"/>
      <c r="AN82" s="144"/>
      <c r="AO82" s="110"/>
      <c r="AP82" s="111">
        <f t="shared" si="19"/>
        <v>-271.32362586908044</v>
      </c>
      <c r="AQ82" s="112">
        <f t="shared" si="20"/>
        <v>-0.5873015873015872</v>
      </c>
      <c r="AR82" s="112">
        <f t="shared" si="21"/>
        <v>-0.37</v>
      </c>
      <c r="AX82" s="113">
        <f t="shared" si="22"/>
        <v>733.3070969434607</v>
      </c>
      <c r="AY82" s="114" t="str">
        <f t="shared" si="23"/>
        <v>A</v>
      </c>
      <c r="AZ82" s="115">
        <f t="shared" si="24"/>
        <v>733.3070969434607</v>
      </c>
      <c r="BA82" s="114" t="str">
        <f t="shared" si="25"/>
        <v>A</v>
      </c>
      <c r="BB82" s="116" t="str">
        <f t="shared" si="26"/>
        <v>A</v>
      </c>
      <c r="BC82" s="115">
        <f t="shared" si="27"/>
        <v>733.3070969434607</v>
      </c>
    </row>
    <row r="83" spans="1:55" ht="15">
      <c r="A83" s="117">
        <v>161302</v>
      </c>
      <c r="B83" s="118" t="s">
        <v>21</v>
      </c>
      <c r="C83" s="119" t="s">
        <v>19</v>
      </c>
      <c r="D83" s="119" t="s">
        <v>108</v>
      </c>
      <c r="E83" s="120">
        <v>2018</v>
      </c>
      <c r="F83" s="120"/>
      <c r="G83" s="121"/>
      <c r="H83" s="122">
        <v>44866</v>
      </c>
      <c r="I83" s="123"/>
      <c r="J83" s="124"/>
      <c r="K83" s="125" t="s">
        <v>43</v>
      </c>
      <c r="L83" s="125" t="s">
        <v>23</v>
      </c>
      <c r="M83" s="125" t="s">
        <v>33</v>
      </c>
      <c r="N83" s="126" t="s">
        <v>34</v>
      </c>
      <c r="O83" s="127" t="s">
        <v>48</v>
      </c>
      <c r="P83" s="127" t="s">
        <v>25</v>
      </c>
      <c r="Q83" s="127">
        <v>14</v>
      </c>
      <c r="R83" s="127" t="s">
        <v>26</v>
      </c>
      <c r="S83" s="128">
        <v>2</v>
      </c>
      <c r="T83" s="129"/>
      <c r="U83" s="130">
        <v>221.69749442476717</v>
      </c>
      <c r="V83" s="131">
        <v>268.25396825396825</v>
      </c>
      <c r="W83" s="108">
        <f t="shared" si="14"/>
        <v>139.66942148760333</v>
      </c>
      <c r="X83" s="109">
        <f t="shared" si="15"/>
        <v>169.00000000000003</v>
      </c>
      <c r="Y83" s="110"/>
      <c r="Z83" s="138">
        <f t="shared" si="16"/>
        <v>37</v>
      </c>
      <c r="AA83" s="138"/>
      <c r="AB83" s="138"/>
      <c r="AC83" s="110"/>
      <c r="AD83" s="139">
        <f t="shared" si="17"/>
        <v>221.69749442476717</v>
      </c>
      <c r="AE83" s="140"/>
      <c r="AF83" s="140"/>
      <c r="AG83" s="140"/>
      <c r="AH83" s="140"/>
      <c r="AI83" s="140"/>
      <c r="AJ83" s="140"/>
      <c r="AK83" s="141"/>
      <c r="AL83" s="142">
        <f t="shared" si="18"/>
        <v>0</v>
      </c>
      <c r="AM83" s="143"/>
      <c r="AN83" s="144"/>
      <c r="AO83" s="110"/>
      <c r="AP83" s="111">
        <f t="shared" si="19"/>
        <v>-82.02807293716384</v>
      </c>
      <c r="AQ83" s="112">
        <f t="shared" si="20"/>
        <v>-0.5873015873015872</v>
      </c>
      <c r="AR83" s="112">
        <f t="shared" si="21"/>
        <v>-0.37</v>
      </c>
      <c r="AX83" s="113">
        <f t="shared" si="22"/>
        <v>221.69749442476717</v>
      </c>
      <c r="AY83" s="114" t="str">
        <f t="shared" si="23"/>
        <v>A</v>
      </c>
      <c r="AZ83" s="115">
        <f t="shared" si="24"/>
        <v>221.69749442476717</v>
      </c>
      <c r="BA83" s="114" t="str">
        <f t="shared" si="25"/>
        <v>N</v>
      </c>
      <c r="BB83" s="116" t="str">
        <f t="shared" si="26"/>
        <v>A</v>
      </c>
      <c r="BC83" s="115">
        <f t="shared" si="27"/>
        <v>221.69749442476717</v>
      </c>
    </row>
    <row r="84" spans="1:55" ht="17.25">
      <c r="A84" s="95"/>
      <c r="B84" s="96"/>
      <c r="C84" s="97" t="s">
        <v>109</v>
      </c>
      <c r="D84" s="98"/>
      <c r="E84" s="99"/>
      <c r="F84" s="99"/>
      <c r="G84" s="100"/>
      <c r="H84" s="100"/>
      <c r="I84" s="100"/>
      <c r="J84" s="101"/>
      <c r="K84" s="102" t="s">
        <v>20</v>
      </c>
      <c r="L84" s="99" t="s">
        <v>20</v>
      </c>
      <c r="M84" s="99" t="s">
        <v>20</v>
      </c>
      <c r="N84" s="99" t="s">
        <v>20</v>
      </c>
      <c r="O84" s="103" t="s">
        <v>20</v>
      </c>
      <c r="P84" s="104" t="s">
        <v>20</v>
      </c>
      <c r="Q84" s="103"/>
      <c r="R84" s="103"/>
      <c r="S84" s="103"/>
      <c r="T84" s="105"/>
      <c r="U84" s="106"/>
      <c r="V84" s="107"/>
      <c r="W84" s="108" t="str">
        <f t="shared" si="14"/>
        <v> </v>
      </c>
      <c r="X84" s="109" t="str">
        <f t="shared" si="15"/>
        <v> </v>
      </c>
      <c r="Y84" s="110"/>
      <c r="Z84" s="138" t="str">
        <f t="shared" si="16"/>
        <v> </v>
      </c>
      <c r="AA84" s="138"/>
      <c r="AB84" s="138"/>
      <c r="AC84" s="110"/>
      <c r="AD84" s="139">
        <f t="shared" si="17"/>
      </c>
      <c r="AE84" s="140"/>
      <c r="AF84" s="140"/>
      <c r="AG84" s="140"/>
      <c r="AH84" s="140"/>
      <c r="AI84" s="140"/>
      <c r="AJ84" s="140"/>
      <c r="AK84" s="141"/>
      <c r="AL84" s="142">
        <f t="shared" si="18"/>
      </c>
      <c r="AM84" s="143"/>
      <c r="AN84" s="144"/>
      <c r="AO84" s="110"/>
      <c r="AP84" s="111">
        <f t="shared" si="19"/>
      </c>
      <c r="AQ84" s="112">
        <f t="shared" si="20"/>
      </c>
      <c r="AR84" s="112">
        <f t="shared" si="21"/>
      </c>
      <c r="AX84" s="113" t="str">
        <f t="shared" si="22"/>
        <v> </v>
      </c>
      <c r="AY84" s="114">
        <f t="shared" si="23"/>
      </c>
      <c r="AZ84" s="115" t="str">
        <f t="shared" si="24"/>
        <v> </v>
      </c>
      <c r="BA84" s="114" t="str">
        <f t="shared" si="25"/>
        <v>N</v>
      </c>
      <c r="BB84" s="116" t="str">
        <f t="shared" si="26"/>
        <v>A</v>
      </c>
      <c r="BC84" s="115" t="str">
        <f t="shared" si="27"/>
        <v> </v>
      </c>
    </row>
    <row r="85" spans="1:55" ht="15">
      <c r="A85" s="117">
        <v>164710</v>
      </c>
      <c r="B85" s="118" t="s">
        <v>21</v>
      </c>
      <c r="C85" s="119" t="s">
        <v>109</v>
      </c>
      <c r="D85" s="119" t="s">
        <v>110</v>
      </c>
      <c r="E85" s="120">
        <v>2022</v>
      </c>
      <c r="F85" s="120" t="s">
        <v>32</v>
      </c>
      <c r="G85" s="121">
        <v>44887</v>
      </c>
      <c r="H85" s="122"/>
      <c r="I85" s="123"/>
      <c r="J85" s="124"/>
      <c r="K85" s="125" t="s">
        <v>43</v>
      </c>
      <c r="L85" s="125" t="s">
        <v>23</v>
      </c>
      <c r="M85" s="125" t="s">
        <v>33</v>
      </c>
      <c r="N85" s="126" t="s">
        <v>111</v>
      </c>
      <c r="O85" s="127" t="s">
        <v>48</v>
      </c>
      <c r="P85" s="127" t="s">
        <v>25</v>
      </c>
      <c r="Q85" s="127" t="s">
        <v>49</v>
      </c>
      <c r="R85" s="127" t="s">
        <v>36</v>
      </c>
      <c r="S85" s="128">
        <v>16.4</v>
      </c>
      <c r="T85" s="129">
        <v>74.4</v>
      </c>
      <c r="U85" s="130">
        <v>728.0598189689099</v>
      </c>
      <c r="V85" s="131">
        <v>880.952380952381</v>
      </c>
      <c r="W85" s="108">
        <f t="shared" si="14"/>
        <v>458.67768595041326</v>
      </c>
      <c r="X85" s="109">
        <f t="shared" si="15"/>
        <v>555</v>
      </c>
      <c r="Y85" s="110"/>
      <c r="Z85" s="138">
        <f t="shared" si="16"/>
        <v>37</v>
      </c>
      <c r="AA85" s="138"/>
      <c r="AB85" s="138"/>
      <c r="AC85" s="110"/>
      <c r="AD85" s="139">
        <f t="shared" si="17"/>
        <v>728.05981896891</v>
      </c>
      <c r="AE85" s="140"/>
      <c r="AF85" s="140"/>
      <c r="AG85" s="140"/>
      <c r="AH85" s="140"/>
      <c r="AI85" s="140"/>
      <c r="AJ85" s="140"/>
      <c r="AK85" s="141"/>
      <c r="AL85" s="142">
        <f t="shared" si="18"/>
        <v>0</v>
      </c>
      <c r="AM85" s="143"/>
      <c r="AN85" s="144"/>
      <c r="AO85" s="110"/>
      <c r="AP85" s="111">
        <f t="shared" si="19"/>
        <v>-269.38213301849675</v>
      </c>
      <c r="AQ85" s="112">
        <f t="shared" si="20"/>
        <v>-0.5873015873015874</v>
      </c>
      <c r="AR85" s="112">
        <f t="shared" si="21"/>
        <v>-0.3700000000000001</v>
      </c>
      <c r="AX85" s="113">
        <f t="shared" si="22"/>
        <v>728.05981896891</v>
      </c>
      <c r="AY85" s="114" t="str">
        <f t="shared" si="23"/>
        <v>A</v>
      </c>
      <c r="AZ85" s="115">
        <f t="shared" si="24"/>
        <v>728.05981896891</v>
      </c>
      <c r="BA85" s="114" t="str">
        <f t="shared" si="25"/>
        <v>A</v>
      </c>
      <c r="BB85" s="116" t="str">
        <f t="shared" si="26"/>
        <v>A</v>
      </c>
      <c r="BC85" s="115">
        <f t="shared" si="27"/>
        <v>728.05981896891</v>
      </c>
    </row>
    <row r="86" spans="1:55" ht="15">
      <c r="A86" s="117">
        <v>164712</v>
      </c>
      <c r="B86" s="118" t="s">
        <v>21</v>
      </c>
      <c r="C86" s="119" t="s">
        <v>109</v>
      </c>
      <c r="D86" s="119" t="s">
        <v>112</v>
      </c>
      <c r="E86" s="120">
        <v>2022</v>
      </c>
      <c r="F86" s="120" t="s">
        <v>32</v>
      </c>
      <c r="G86" s="121">
        <v>44887</v>
      </c>
      <c r="H86" s="122"/>
      <c r="I86" s="123"/>
      <c r="J86" s="124"/>
      <c r="K86" s="125" t="s">
        <v>43</v>
      </c>
      <c r="L86" s="125" t="s">
        <v>23</v>
      </c>
      <c r="M86" s="125" t="s">
        <v>33</v>
      </c>
      <c r="N86" s="126" t="s">
        <v>111</v>
      </c>
      <c r="O86" s="127" t="s">
        <v>48</v>
      </c>
      <c r="P86" s="127" t="s">
        <v>25</v>
      </c>
      <c r="Q86" s="127" t="s">
        <v>49</v>
      </c>
      <c r="R86" s="127" t="s">
        <v>36</v>
      </c>
      <c r="S86" s="128">
        <v>16.4</v>
      </c>
      <c r="T86" s="129">
        <v>74.4</v>
      </c>
      <c r="U86" s="130">
        <v>728.0598189689099</v>
      </c>
      <c r="V86" s="131">
        <v>880.952380952381</v>
      </c>
      <c r="W86" s="108">
        <f t="shared" si="14"/>
        <v>458.67768595041326</v>
      </c>
      <c r="X86" s="109">
        <f t="shared" si="15"/>
        <v>555</v>
      </c>
      <c r="Y86" s="110"/>
      <c r="Z86" s="138">
        <f t="shared" si="16"/>
        <v>37</v>
      </c>
      <c r="AA86" s="138"/>
      <c r="AB86" s="138"/>
      <c r="AC86" s="110"/>
      <c r="AD86" s="139">
        <f t="shared" si="17"/>
        <v>728.05981896891</v>
      </c>
      <c r="AE86" s="140"/>
      <c r="AF86" s="140"/>
      <c r="AG86" s="140"/>
      <c r="AH86" s="140"/>
      <c r="AI86" s="140"/>
      <c r="AJ86" s="140"/>
      <c r="AK86" s="141"/>
      <c r="AL86" s="142">
        <f t="shared" si="18"/>
        <v>0</v>
      </c>
      <c r="AM86" s="143"/>
      <c r="AN86" s="144"/>
      <c r="AO86" s="110"/>
      <c r="AP86" s="111">
        <f t="shared" si="19"/>
        <v>-269.38213301849675</v>
      </c>
      <c r="AQ86" s="112">
        <f t="shared" si="20"/>
        <v>-0.5873015873015874</v>
      </c>
      <c r="AR86" s="112">
        <f t="shared" si="21"/>
        <v>-0.3700000000000001</v>
      </c>
      <c r="AX86" s="113">
        <f t="shared" si="22"/>
        <v>728.05981896891</v>
      </c>
      <c r="AY86" s="114" t="str">
        <f t="shared" si="23"/>
        <v>A</v>
      </c>
      <c r="AZ86" s="115">
        <f t="shared" si="24"/>
        <v>728.05981896891</v>
      </c>
      <c r="BA86" s="114" t="str">
        <f t="shared" si="25"/>
        <v>A</v>
      </c>
      <c r="BB86" s="116" t="str">
        <f t="shared" si="26"/>
        <v>A</v>
      </c>
      <c r="BC86" s="115">
        <f t="shared" si="27"/>
        <v>728.05981896891</v>
      </c>
    </row>
    <row r="87" spans="1:55" ht="15">
      <c r="A87" s="117">
        <v>164711</v>
      </c>
      <c r="B87" s="118" t="s">
        <v>21</v>
      </c>
      <c r="C87" s="119" t="s">
        <v>109</v>
      </c>
      <c r="D87" s="119" t="s">
        <v>113</v>
      </c>
      <c r="E87" s="120">
        <v>2022</v>
      </c>
      <c r="F87" s="120" t="s">
        <v>32</v>
      </c>
      <c r="G87" s="121">
        <v>44887</v>
      </c>
      <c r="H87" s="122"/>
      <c r="I87" s="123"/>
      <c r="J87" s="124"/>
      <c r="K87" s="125" t="s">
        <v>43</v>
      </c>
      <c r="L87" s="125" t="s">
        <v>23</v>
      </c>
      <c r="M87" s="125" t="s">
        <v>33</v>
      </c>
      <c r="N87" s="126" t="s">
        <v>111</v>
      </c>
      <c r="O87" s="127" t="s">
        <v>48</v>
      </c>
      <c r="P87" s="127" t="s">
        <v>25</v>
      </c>
      <c r="Q87" s="127" t="s">
        <v>49</v>
      </c>
      <c r="R87" s="127" t="s">
        <v>36</v>
      </c>
      <c r="S87" s="128">
        <v>16.4</v>
      </c>
      <c r="T87" s="129">
        <v>74.4</v>
      </c>
      <c r="U87" s="130">
        <v>728.0598189689099</v>
      </c>
      <c r="V87" s="131">
        <v>880.952380952381</v>
      </c>
      <c r="W87" s="108">
        <f t="shared" si="14"/>
        <v>458.67768595041326</v>
      </c>
      <c r="X87" s="109">
        <f t="shared" si="15"/>
        <v>555</v>
      </c>
      <c r="Y87" s="110"/>
      <c r="Z87" s="138">
        <f t="shared" si="16"/>
        <v>37</v>
      </c>
      <c r="AA87" s="138"/>
      <c r="AB87" s="138"/>
      <c r="AC87" s="110"/>
      <c r="AD87" s="139">
        <f t="shared" si="17"/>
        <v>728.05981896891</v>
      </c>
      <c r="AE87" s="140"/>
      <c r="AF87" s="140"/>
      <c r="AG87" s="140"/>
      <c r="AH87" s="140"/>
      <c r="AI87" s="140"/>
      <c r="AJ87" s="140"/>
      <c r="AK87" s="141"/>
      <c r="AL87" s="142">
        <f t="shared" si="18"/>
        <v>0</v>
      </c>
      <c r="AM87" s="143"/>
      <c r="AN87" s="144"/>
      <c r="AO87" s="110"/>
      <c r="AP87" s="111">
        <f t="shared" si="19"/>
        <v>-269.38213301849675</v>
      </c>
      <c r="AQ87" s="112">
        <f t="shared" si="20"/>
        <v>-0.5873015873015874</v>
      </c>
      <c r="AR87" s="112">
        <f t="shared" si="21"/>
        <v>-0.3700000000000001</v>
      </c>
      <c r="AX87" s="113">
        <f t="shared" si="22"/>
        <v>728.05981896891</v>
      </c>
      <c r="AY87" s="114" t="str">
        <f t="shared" si="23"/>
        <v>A</v>
      </c>
      <c r="AZ87" s="115">
        <f t="shared" si="24"/>
        <v>728.05981896891</v>
      </c>
      <c r="BA87" s="114" t="str">
        <f t="shared" si="25"/>
        <v>A</v>
      </c>
      <c r="BB87" s="116" t="str">
        <f t="shared" si="26"/>
        <v>A</v>
      </c>
      <c r="BC87" s="115">
        <f t="shared" si="27"/>
        <v>728.05981896891</v>
      </c>
    </row>
    <row r="88" spans="1:55" ht="17.25">
      <c r="A88" s="95"/>
      <c r="B88" s="96"/>
      <c r="C88" s="97" t="s">
        <v>114</v>
      </c>
      <c r="D88" s="98"/>
      <c r="E88" s="99"/>
      <c r="F88" s="99"/>
      <c r="G88" s="100"/>
      <c r="H88" s="100"/>
      <c r="I88" s="100"/>
      <c r="J88" s="101"/>
      <c r="K88" s="102" t="s">
        <v>20</v>
      </c>
      <c r="L88" s="99" t="s">
        <v>20</v>
      </c>
      <c r="M88" s="99" t="s">
        <v>20</v>
      </c>
      <c r="N88" s="99" t="s">
        <v>20</v>
      </c>
      <c r="O88" s="103" t="s">
        <v>20</v>
      </c>
      <c r="P88" s="104" t="s">
        <v>20</v>
      </c>
      <c r="Q88" s="103"/>
      <c r="R88" s="103"/>
      <c r="S88" s="103"/>
      <c r="T88" s="105"/>
      <c r="U88" s="106"/>
      <c r="V88" s="107"/>
      <c r="W88" s="108" t="str">
        <f t="shared" si="14"/>
        <v> </v>
      </c>
      <c r="X88" s="109" t="str">
        <f t="shared" si="15"/>
        <v> </v>
      </c>
      <c r="Y88" s="110"/>
      <c r="Z88" s="138" t="str">
        <f t="shared" si="16"/>
        <v> </v>
      </c>
      <c r="AA88" s="138"/>
      <c r="AB88" s="138"/>
      <c r="AC88" s="110"/>
      <c r="AD88" s="139">
        <f t="shared" si="17"/>
      </c>
      <c r="AE88" s="140"/>
      <c r="AF88" s="140"/>
      <c r="AG88" s="140"/>
      <c r="AH88" s="140"/>
      <c r="AI88" s="140"/>
      <c r="AJ88" s="140"/>
      <c r="AK88" s="141"/>
      <c r="AL88" s="142">
        <f t="shared" si="18"/>
      </c>
      <c r="AM88" s="143"/>
      <c r="AN88" s="144"/>
      <c r="AO88" s="110"/>
      <c r="AP88" s="111">
        <f t="shared" si="19"/>
      </c>
      <c r="AQ88" s="112">
        <f t="shared" si="20"/>
      </c>
      <c r="AR88" s="112">
        <f t="shared" si="21"/>
      </c>
      <c r="AX88" s="113" t="str">
        <f t="shared" si="22"/>
        <v> </v>
      </c>
      <c r="AY88" s="114">
        <f t="shared" si="23"/>
      </c>
      <c r="AZ88" s="115" t="str">
        <f t="shared" si="24"/>
        <v> </v>
      </c>
      <c r="BA88" s="114" t="str">
        <f t="shared" si="25"/>
        <v>N</v>
      </c>
      <c r="BB88" s="116" t="str">
        <f t="shared" si="26"/>
        <v>A</v>
      </c>
      <c r="BC88" s="115" t="str">
        <f t="shared" si="27"/>
        <v> </v>
      </c>
    </row>
    <row r="89" spans="1:55" ht="15">
      <c r="A89" s="117">
        <v>151311</v>
      </c>
      <c r="B89" s="118" t="s">
        <v>21</v>
      </c>
      <c r="C89" s="119" t="s">
        <v>114</v>
      </c>
      <c r="D89" s="119" t="s">
        <v>22</v>
      </c>
      <c r="E89" s="120">
        <v>2018</v>
      </c>
      <c r="F89" s="120"/>
      <c r="G89" s="121"/>
      <c r="H89" s="122"/>
      <c r="I89" s="123"/>
      <c r="J89" s="124"/>
      <c r="K89" s="125" t="s">
        <v>23</v>
      </c>
      <c r="L89" s="125" t="s">
        <v>23</v>
      </c>
      <c r="M89" s="125"/>
      <c r="N89" s="126"/>
      <c r="O89" s="127" t="s">
        <v>24</v>
      </c>
      <c r="P89" s="127" t="s">
        <v>25</v>
      </c>
      <c r="Q89" s="127">
        <v>8</v>
      </c>
      <c r="R89" s="127" t="s">
        <v>26</v>
      </c>
      <c r="S89" s="128">
        <v>1.5</v>
      </c>
      <c r="T89" s="129"/>
      <c r="U89" s="130">
        <v>484.06139315230223</v>
      </c>
      <c r="V89" s="131">
        <v>585.7142857142857</v>
      </c>
      <c r="W89" s="108">
        <f t="shared" si="14"/>
        <v>304.9586776859504</v>
      </c>
      <c r="X89" s="109">
        <f t="shared" si="15"/>
        <v>369</v>
      </c>
      <c r="Y89" s="110"/>
      <c r="Z89" s="138">
        <f t="shared" si="16"/>
        <v>37</v>
      </c>
      <c r="AA89" s="138"/>
      <c r="AB89" s="138"/>
      <c r="AC89" s="110"/>
      <c r="AD89" s="139">
        <f t="shared" si="17"/>
        <v>484.0613931523023</v>
      </c>
      <c r="AE89" s="140"/>
      <c r="AF89" s="140"/>
      <c r="AG89" s="140"/>
      <c r="AH89" s="140"/>
      <c r="AI89" s="140"/>
      <c r="AJ89" s="140"/>
      <c r="AK89" s="141"/>
      <c r="AL89" s="142">
        <f t="shared" si="18"/>
        <v>0</v>
      </c>
      <c r="AM89" s="143"/>
      <c r="AN89" s="144"/>
      <c r="AO89" s="110"/>
      <c r="AP89" s="111">
        <f t="shared" si="19"/>
        <v>-179.10271546635187</v>
      </c>
      <c r="AQ89" s="112">
        <f t="shared" si="20"/>
        <v>-0.5873015873015874</v>
      </c>
      <c r="AR89" s="112">
        <f t="shared" si="21"/>
        <v>-0.37</v>
      </c>
      <c r="AX89" s="113">
        <f t="shared" si="22"/>
        <v>484.0613931523023</v>
      </c>
      <c r="AY89" s="114" t="str">
        <f t="shared" si="23"/>
        <v>A</v>
      </c>
      <c r="AZ89" s="115">
        <f t="shared" si="24"/>
        <v>484.0613931523023</v>
      </c>
      <c r="BA89" s="114" t="str">
        <f t="shared" si="25"/>
        <v>N</v>
      </c>
      <c r="BB89" s="116" t="str">
        <f t="shared" si="26"/>
        <v>A</v>
      </c>
      <c r="BC89" s="115">
        <f t="shared" si="27"/>
        <v>484.0613931523023</v>
      </c>
    </row>
    <row r="90" spans="1:55" ht="15">
      <c r="A90" s="117">
        <v>154826</v>
      </c>
      <c r="B90" s="118" t="s">
        <v>21</v>
      </c>
      <c r="C90" s="119" t="s">
        <v>114</v>
      </c>
      <c r="D90" s="119" t="s">
        <v>115</v>
      </c>
      <c r="E90" s="120">
        <v>2022</v>
      </c>
      <c r="F90" s="120" t="s">
        <v>32</v>
      </c>
      <c r="G90" s="121"/>
      <c r="H90" s="122"/>
      <c r="I90" s="123"/>
      <c r="J90" s="124"/>
      <c r="K90" s="125" t="s">
        <v>23</v>
      </c>
      <c r="L90" s="125" t="s">
        <v>23</v>
      </c>
      <c r="M90" s="125" t="s">
        <v>33</v>
      </c>
      <c r="N90" s="126">
        <v>0</v>
      </c>
      <c r="O90" s="127" t="s">
        <v>35</v>
      </c>
      <c r="P90" s="127" t="s">
        <v>25</v>
      </c>
      <c r="Q90" s="127" t="s">
        <v>116</v>
      </c>
      <c r="R90" s="127" t="s">
        <v>36</v>
      </c>
      <c r="S90" s="128">
        <v>20.85</v>
      </c>
      <c r="T90" s="129">
        <v>43.2</v>
      </c>
      <c r="U90" s="130">
        <v>1297.389479207661</v>
      </c>
      <c r="V90" s="131">
        <v>1569.8412698412699</v>
      </c>
      <c r="W90" s="108">
        <f t="shared" si="14"/>
        <v>817.3553719008264</v>
      </c>
      <c r="X90" s="109">
        <f t="shared" si="15"/>
        <v>988.9999999999999</v>
      </c>
      <c r="Y90" s="110"/>
      <c r="Z90" s="138">
        <f t="shared" si="16"/>
        <v>37</v>
      </c>
      <c r="AA90" s="138"/>
      <c r="AB90" s="138"/>
      <c r="AC90" s="110"/>
      <c r="AD90" s="139">
        <f t="shared" si="17"/>
        <v>1297.389479207661</v>
      </c>
      <c r="AE90" s="140"/>
      <c r="AF90" s="140"/>
      <c r="AG90" s="140"/>
      <c r="AH90" s="140"/>
      <c r="AI90" s="140"/>
      <c r="AJ90" s="140"/>
      <c r="AK90" s="141"/>
      <c r="AL90" s="142">
        <f t="shared" si="18"/>
        <v>0</v>
      </c>
      <c r="AM90" s="143"/>
      <c r="AN90" s="144"/>
      <c r="AO90" s="110"/>
      <c r="AP90" s="111">
        <f t="shared" si="19"/>
        <v>-480.0341073068346</v>
      </c>
      <c r="AQ90" s="112">
        <f t="shared" si="20"/>
        <v>-0.5873015873015874</v>
      </c>
      <c r="AR90" s="112">
        <f t="shared" si="21"/>
        <v>-0.37</v>
      </c>
      <c r="AX90" s="113">
        <f t="shared" si="22"/>
        <v>1297.389479207661</v>
      </c>
      <c r="AY90" s="114" t="str">
        <f t="shared" si="23"/>
        <v>A</v>
      </c>
      <c r="AZ90" s="115">
        <f t="shared" si="24"/>
        <v>1297.389479207661</v>
      </c>
      <c r="BA90" s="114" t="str">
        <f t="shared" si="25"/>
        <v>A</v>
      </c>
      <c r="BB90" s="116" t="str">
        <f t="shared" si="26"/>
        <v>A</v>
      </c>
      <c r="BC90" s="115">
        <f t="shared" si="27"/>
        <v>1297.389479207661</v>
      </c>
    </row>
    <row r="91" spans="1:55" ht="15">
      <c r="A91" s="117">
        <v>151293</v>
      </c>
      <c r="B91" s="118" t="s">
        <v>21</v>
      </c>
      <c r="C91" s="119" t="s">
        <v>114</v>
      </c>
      <c r="D91" s="119" t="s">
        <v>117</v>
      </c>
      <c r="E91" s="120">
        <v>2018</v>
      </c>
      <c r="F91" s="120"/>
      <c r="G91" s="121"/>
      <c r="H91" s="122"/>
      <c r="I91" s="123"/>
      <c r="J91" s="124"/>
      <c r="K91" s="125" t="s">
        <v>23</v>
      </c>
      <c r="L91" s="125" t="s">
        <v>23</v>
      </c>
      <c r="M91" s="125"/>
      <c r="N91" s="126"/>
      <c r="O91" s="127" t="s">
        <v>24</v>
      </c>
      <c r="P91" s="127" t="s">
        <v>25</v>
      </c>
      <c r="Q91" s="127">
        <v>8</v>
      </c>
      <c r="R91" s="127" t="s">
        <v>26</v>
      </c>
      <c r="S91" s="128">
        <v>1.5</v>
      </c>
      <c r="T91" s="129"/>
      <c r="U91" s="130">
        <v>484.06139315230223</v>
      </c>
      <c r="V91" s="131">
        <v>585.7142857142857</v>
      </c>
      <c r="W91" s="108">
        <f t="shared" si="14"/>
        <v>304.9586776859504</v>
      </c>
      <c r="X91" s="109">
        <f t="shared" si="15"/>
        <v>369</v>
      </c>
      <c r="Y91" s="110"/>
      <c r="Z91" s="138">
        <f t="shared" si="16"/>
        <v>37</v>
      </c>
      <c r="AA91" s="138"/>
      <c r="AB91" s="138"/>
      <c r="AC91" s="110"/>
      <c r="AD91" s="139">
        <f t="shared" si="17"/>
        <v>484.0613931523023</v>
      </c>
      <c r="AE91" s="140"/>
      <c r="AF91" s="140"/>
      <c r="AG91" s="140"/>
      <c r="AH91" s="140"/>
      <c r="AI91" s="140"/>
      <c r="AJ91" s="140"/>
      <c r="AK91" s="141"/>
      <c r="AL91" s="142">
        <f t="shared" si="18"/>
        <v>0</v>
      </c>
      <c r="AM91" s="143"/>
      <c r="AN91" s="144"/>
      <c r="AO91" s="110"/>
      <c r="AP91" s="111">
        <f t="shared" si="19"/>
        <v>-179.10271546635187</v>
      </c>
      <c r="AQ91" s="112">
        <f t="shared" si="20"/>
        <v>-0.5873015873015874</v>
      </c>
      <c r="AR91" s="112">
        <f t="shared" si="21"/>
        <v>-0.37</v>
      </c>
      <c r="AX91" s="113">
        <f t="shared" si="22"/>
        <v>484.0613931523023</v>
      </c>
      <c r="AY91" s="114" t="str">
        <f t="shared" si="23"/>
        <v>A</v>
      </c>
      <c r="AZ91" s="115">
        <f t="shared" si="24"/>
        <v>484.0613931523023</v>
      </c>
      <c r="BA91" s="114" t="str">
        <f t="shared" si="25"/>
        <v>N</v>
      </c>
      <c r="BB91" s="116" t="str">
        <f t="shared" si="26"/>
        <v>A</v>
      </c>
      <c r="BC91" s="115">
        <f t="shared" si="27"/>
        <v>484.0613931523023</v>
      </c>
    </row>
    <row r="92" spans="1:55" ht="15">
      <c r="A92" s="117">
        <v>152214</v>
      </c>
      <c r="B92" s="118" t="s">
        <v>21</v>
      </c>
      <c r="C92" s="119" t="s">
        <v>114</v>
      </c>
      <c r="D92" s="119" t="s">
        <v>118</v>
      </c>
      <c r="E92" s="120">
        <v>2018</v>
      </c>
      <c r="F92" s="120" t="s">
        <v>32</v>
      </c>
      <c r="G92" s="121">
        <v>44856</v>
      </c>
      <c r="H92" s="122"/>
      <c r="I92" s="123"/>
      <c r="J92" s="124"/>
      <c r="K92" s="125" t="s">
        <v>23</v>
      </c>
      <c r="L92" s="125" t="s">
        <v>23</v>
      </c>
      <c r="M92" s="125" t="s">
        <v>33</v>
      </c>
      <c r="N92" s="126" t="s">
        <v>34</v>
      </c>
      <c r="O92" s="127" t="s">
        <v>119</v>
      </c>
      <c r="P92" s="127" t="s">
        <v>25</v>
      </c>
      <c r="Q92" s="127" t="s">
        <v>116</v>
      </c>
      <c r="R92" s="127" t="s">
        <v>36</v>
      </c>
      <c r="S92" s="128">
        <v>22.3</v>
      </c>
      <c r="T92" s="129">
        <v>43.2</v>
      </c>
      <c r="U92" s="130">
        <v>851.3708513708514</v>
      </c>
      <c r="V92" s="131">
        <v>1030.1587301587301</v>
      </c>
      <c r="W92" s="108">
        <f t="shared" si="14"/>
        <v>536.3636363636364</v>
      </c>
      <c r="X92" s="109">
        <f t="shared" si="15"/>
        <v>649</v>
      </c>
      <c r="Y92" s="110"/>
      <c r="Z92" s="138">
        <f t="shared" si="16"/>
        <v>37</v>
      </c>
      <c r="AA92" s="138"/>
      <c r="AB92" s="138"/>
      <c r="AC92" s="110"/>
      <c r="AD92" s="139">
        <f t="shared" si="17"/>
        <v>851.3708513708513</v>
      </c>
      <c r="AE92" s="140"/>
      <c r="AF92" s="140"/>
      <c r="AG92" s="140"/>
      <c r="AH92" s="140"/>
      <c r="AI92" s="140"/>
      <c r="AJ92" s="140"/>
      <c r="AK92" s="141"/>
      <c r="AL92" s="142">
        <f t="shared" si="18"/>
        <v>0</v>
      </c>
      <c r="AM92" s="143"/>
      <c r="AN92" s="144"/>
      <c r="AO92" s="110"/>
      <c r="AP92" s="111">
        <f t="shared" si="19"/>
        <v>-315.0072150072149</v>
      </c>
      <c r="AQ92" s="112">
        <f t="shared" si="20"/>
        <v>-0.587301587301587</v>
      </c>
      <c r="AR92" s="112">
        <f t="shared" si="21"/>
        <v>-0.3699999999999999</v>
      </c>
      <c r="AX92" s="113">
        <f t="shared" si="22"/>
        <v>851.3708513708513</v>
      </c>
      <c r="AY92" s="114" t="str">
        <f t="shared" si="23"/>
        <v>A</v>
      </c>
      <c r="AZ92" s="115">
        <f t="shared" si="24"/>
        <v>851.3708513708513</v>
      </c>
      <c r="BA92" s="114" t="str">
        <f t="shared" si="25"/>
        <v>A</v>
      </c>
      <c r="BB92" s="116" t="str">
        <f t="shared" si="26"/>
        <v>A</v>
      </c>
      <c r="BC92" s="115">
        <f t="shared" si="27"/>
        <v>851.3708513708513</v>
      </c>
    </row>
    <row r="93" spans="1:55" ht="15">
      <c r="A93" s="117">
        <v>150080</v>
      </c>
      <c r="B93" s="118" t="s">
        <v>21</v>
      </c>
      <c r="C93" s="119" t="s">
        <v>114</v>
      </c>
      <c r="D93" s="119" t="s">
        <v>120</v>
      </c>
      <c r="E93" s="120">
        <v>2017</v>
      </c>
      <c r="F93" s="120" t="s">
        <v>32</v>
      </c>
      <c r="G93" s="121">
        <v>42948</v>
      </c>
      <c r="H93" s="122"/>
      <c r="I93" s="123"/>
      <c r="J93" s="124"/>
      <c r="K93" s="125" t="s">
        <v>23</v>
      </c>
      <c r="L93" s="125" t="s">
        <v>23</v>
      </c>
      <c r="M93" s="125" t="s">
        <v>33</v>
      </c>
      <c r="N93" s="126" t="s">
        <v>34</v>
      </c>
      <c r="O93" s="127" t="s">
        <v>35</v>
      </c>
      <c r="P93" s="127" t="s">
        <v>25</v>
      </c>
      <c r="Q93" s="127" t="s">
        <v>116</v>
      </c>
      <c r="R93" s="127" t="s">
        <v>36</v>
      </c>
      <c r="S93" s="128">
        <v>19.5</v>
      </c>
      <c r="T93" s="129">
        <v>43.2</v>
      </c>
      <c r="U93" s="130">
        <v>785.7798766889676</v>
      </c>
      <c r="V93" s="131">
        <v>950.7936507936508</v>
      </c>
      <c r="W93" s="108">
        <f t="shared" si="14"/>
        <v>495.04132231404964</v>
      </c>
      <c r="X93" s="109">
        <f t="shared" si="15"/>
        <v>599</v>
      </c>
      <c r="Y93" s="110"/>
      <c r="Z93" s="138">
        <f t="shared" si="16"/>
        <v>37</v>
      </c>
      <c r="AA93" s="138"/>
      <c r="AB93" s="138"/>
      <c r="AC93" s="110"/>
      <c r="AD93" s="139">
        <f t="shared" si="17"/>
        <v>785.7798766889676</v>
      </c>
      <c r="AE93" s="140"/>
      <c r="AF93" s="140"/>
      <c r="AG93" s="140"/>
      <c r="AH93" s="140"/>
      <c r="AI93" s="140"/>
      <c r="AJ93" s="140"/>
      <c r="AK93" s="141"/>
      <c r="AL93" s="142">
        <f t="shared" si="18"/>
        <v>0</v>
      </c>
      <c r="AM93" s="143"/>
      <c r="AN93" s="144"/>
      <c r="AO93" s="110"/>
      <c r="AP93" s="111">
        <f t="shared" si="19"/>
        <v>-290.738554374918</v>
      </c>
      <c r="AQ93" s="112">
        <f t="shared" si="20"/>
        <v>-0.5873015873015872</v>
      </c>
      <c r="AR93" s="112">
        <f t="shared" si="21"/>
        <v>-0.37</v>
      </c>
      <c r="AX93" s="113">
        <f t="shared" si="22"/>
        <v>785.7798766889676</v>
      </c>
      <c r="AY93" s="114" t="str">
        <f t="shared" si="23"/>
        <v>A</v>
      </c>
      <c r="AZ93" s="115">
        <f t="shared" si="24"/>
        <v>785.7798766889676</v>
      </c>
      <c r="BA93" s="114" t="str">
        <f t="shared" si="25"/>
        <v>A</v>
      </c>
      <c r="BB93" s="116" t="str">
        <f t="shared" si="26"/>
        <v>A</v>
      </c>
      <c r="BC93" s="115">
        <f t="shared" si="27"/>
        <v>785.7798766889676</v>
      </c>
    </row>
    <row r="94" spans="1:55" ht="15">
      <c r="A94" s="117">
        <v>152820</v>
      </c>
      <c r="B94" s="118" t="s">
        <v>21</v>
      </c>
      <c r="C94" s="119" t="s">
        <v>114</v>
      </c>
      <c r="D94" s="119" t="s">
        <v>121</v>
      </c>
      <c r="E94" s="120">
        <v>2018</v>
      </c>
      <c r="F94" s="120" t="s">
        <v>32</v>
      </c>
      <c r="G94" s="121">
        <v>43831</v>
      </c>
      <c r="H94" s="122"/>
      <c r="I94" s="123"/>
      <c r="J94" s="124"/>
      <c r="K94" s="125" t="s">
        <v>23</v>
      </c>
      <c r="L94" s="125" t="s">
        <v>23</v>
      </c>
      <c r="M94" s="125" t="s">
        <v>33</v>
      </c>
      <c r="N94" s="126" t="s">
        <v>34</v>
      </c>
      <c r="O94" s="127" t="s">
        <v>38</v>
      </c>
      <c r="P94" s="127" t="s">
        <v>25</v>
      </c>
      <c r="Q94" s="127">
        <v>1.62</v>
      </c>
      <c r="R94" s="127" t="s">
        <v>36</v>
      </c>
      <c r="S94" s="128">
        <v>19.7</v>
      </c>
      <c r="T94" s="129">
        <v>64.8</v>
      </c>
      <c r="U94" s="130">
        <v>785.7798766889676</v>
      </c>
      <c r="V94" s="131">
        <v>950.7936507936508</v>
      </c>
      <c r="W94" s="108">
        <f t="shared" si="14"/>
        <v>495.04132231404964</v>
      </c>
      <c r="X94" s="109">
        <f t="shared" si="15"/>
        <v>599</v>
      </c>
      <c r="Y94" s="110"/>
      <c r="Z94" s="138">
        <f t="shared" si="16"/>
        <v>37</v>
      </c>
      <c r="AA94" s="138"/>
      <c r="AB94" s="138"/>
      <c r="AC94" s="110"/>
      <c r="AD94" s="139">
        <f t="shared" si="17"/>
        <v>785.7798766889676</v>
      </c>
      <c r="AE94" s="140"/>
      <c r="AF94" s="140"/>
      <c r="AG94" s="140"/>
      <c r="AH94" s="140"/>
      <c r="AI94" s="140"/>
      <c r="AJ94" s="140"/>
      <c r="AK94" s="141"/>
      <c r="AL94" s="142">
        <f t="shared" si="18"/>
        <v>0</v>
      </c>
      <c r="AM94" s="143"/>
      <c r="AN94" s="144"/>
      <c r="AO94" s="110"/>
      <c r="AP94" s="111">
        <f t="shared" si="19"/>
        <v>-290.738554374918</v>
      </c>
      <c r="AQ94" s="112">
        <f t="shared" si="20"/>
        <v>-0.5873015873015872</v>
      </c>
      <c r="AR94" s="112">
        <f t="shared" si="21"/>
        <v>-0.37</v>
      </c>
      <c r="AX94" s="113">
        <f t="shared" si="22"/>
        <v>785.7798766889676</v>
      </c>
      <c r="AY94" s="114" t="str">
        <f t="shared" si="23"/>
        <v>A</v>
      </c>
      <c r="AZ94" s="115">
        <f t="shared" si="24"/>
        <v>785.7798766889676</v>
      </c>
      <c r="BA94" s="114" t="str">
        <f t="shared" si="25"/>
        <v>A</v>
      </c>
      <c r="BB94" s="116" t="str">
        <f t="shared" si="26"/>
        <v>A</v>
      </c>
      <c r="BC94" s="115">
        <f t="shared" si="27"/>
        <v>785.7798766889676</v>
      </c>
    </row>
    <row r="95" spans="1:55" ht="15">
      <c r="A95" s="117">
        <v>164540</v>
      </c>
      <c r="B95" s="118" t="s">
        <v>21</v>
      </c>
      <c r="C95" s="119" t="s">
        <v>114</v>
      </c>
      <c r="D95" s="119" t="s">
        <v>122</v>
      </c>
      <c r="E95" s="120">
        <v>2022</v>
      </c>
      <c r="F95" s="120"/>
      <c r="G95" s="121"/>
      <c r="H95" s="122"/>
      <c r="I95" s="123"/>
      <c r="J95" s="124"/>
      <c r="K95" s="125" t="s">
        <v>23</v>
      </c>
      <c r="L95" s="125" t="s">
        <v>23</v>
      </c>
      <c r="M95" s="125" t="s">
        <v>33</v>
      </c>
      <c r="N95" s="126" t="s">
        <v>34</v>
      </c>
      <c r="O95" s="127" t="s">
        <v>38</v>
      </c>
      <c r="P95" s="127" t="s">
        <v>25</v>
      </c>
      <c r="Q95" s="127">
        <v>6</v>
      </c>
      <c r="R95" s="127" t="s">
        <v>26</v>
      </c>
      <c r="S95" s="128">
        <v>3</v>
      </c>
      <c r="T95" s="129"/>
      <c r="U95" s="130">
        <v>221.69749442476717</v>
      </c>
      <c r="V95" s="131">
        <v>268.25396825396825</v>
      </c>
      <c r="W95" s="108">
        <f t="shared" si="14"/>
        <v>139.66942148760333</v>
      </c>
      <c r="X95" s="109">
        <f t="shared" si="15"/>
        <v>169.00000000000003</v>
      </c>
      <c r="Y95" s="110"/>
      <c r="Z95" s="138">
        <f t="shared" si="16"/>
        <v>37</v>
      </c>
      <c r="AA95" s="138"/>
      <c r="AB95" s="138"/>
      <c r="AC95" s="110"/>
      <c r="AD95" s="139">
        <f t="shared" si="17"/>
        <v>221.69749442476717</v>
      </c>
      <c r="AE95" s="140"/>
      <c r="AF95" s="140"/>
      <c r="AG95" s="140"/>
      <c r="AH95" s="140"/>
      <c r="AI95" s="140"/>
      <c r="AJ95" s="140"/>
      <c r="AK95" s="141"/>
      <c r="AL95" s="142">
        <f t="shared" si="18"/>
        <v>0</v>
      </c>
      <c r="AM95" s="143"/>
      <c r="AN95" s="144"/>
      <c r="AO95" s="110"/>
      <c r="AP95" s="111">
        <f t="shared" si="19"/>
        <v>-82.02807293716384</v>
      </c>
      <c r="AQ95" s="112">
        <f t="shared" si="20"/>
        <v>-0.5873015873015872</v>
      </c>
      <c r="AR95" s="112">
        <f t="shared" si="21"/>
        <v>-0.37</v>
      </c>
      <c r="AX95" s="113">
        <f t="shared" si="22"/>
        <v>221.69749442476717</v>
      </c>
      <c r="AY95" s="114" t="str">
        <f t="shared" si="23"/>
        <v>A</v>
      </c>
      <c r="AZ95" s="115">
        <f t="shared" si="24"/>
        <v>221.69749442476717</v>
      </c>
      <c r="BA95" s="114" t="str">
        <f t="shared" si="25"/>
        <v>N</v>
      </c>
      <c r="BB95" s="116" t="str">
        <f t="shared" si="26"/>
        <v>A</v>
      </c>
      <c r="BC95" s="115">
        <f t="shared" si="27"/>
        <v>221.69749442476717</v>
      </c>
    </row>
    <row r="96" spans="1:55" ht="15">
      <c r="A96" s="117">
        <v>151292</v>
      </c>
      <c r="B96" s="118" t="s">
        <v>21</v>
      </c>
      <c r="C96" s="119" t="s">
        <v>114</v>
      </c>
      <c r="D96" s="119" t="s">
        <v>123</v>
      </c>
      <c r="E96" s="120">
        <v>2018</v>
      </c>
      <c r="F96" s="120"/>
      <c r="G96" s="121"/>
      <c r="H96" s="122"/>
      <c r="I96" s="123"/>
      <c r="J96" s="124"/>
      <c r="K96" s="125" t="s">
        <v>23</v>
      </c>
      <c r="L96" s="125" t="s">
        <v>23</v>
      </c>
      <c r="M96" s="125"/>
      <c r="N96" s="126"/>
      <c r="O96" s="127" t="s">
        <v>24</v>
      </c>
      <c r="P96" s="127" t="s">
        <v>25</v>
      </c>
      <c r="Q96" s="127">
        <v>8</v>
      </c>
      <c r="R96" s="127" t="s">
        <v>26</v>
      </c>
      <c r="S96" s="128">
        <v>1.5</v>
      </c>
      <c r="T96" s="129"/>
      <c r="U96" s="130">
        <v>484.06139315230223</v>
      </c>
      <c r="V96" s="131">
        <v>585.7142857142857</v>
      </c>
      <c r="W96" s="108">
        <f t="shared" si="14"/>
        <v>304.9586776859504</v>
      </c>
      <c r="X96" s="109">
        <f t="shared" si="15"/>
        <v>369</v>
      </c>
      <c r="Y96" s="110"/>
      <c r="Z96" s="138">
        <f t="shared" si="16"/>
        <v>37</v>
      </c>
      <c r="AA96" s="138"/>
      <c r="AB96" s="138"/>
      <c r="AC96" s="110"/>
      <c r="AD96" s="139">
        <f t="shared" si="17"/>
        <v>484.0613931523023</v>
      </c>
      <c r="AE96" s="140"/>
      <c r="AF96" s="140"/>
      <c r="AG96" s="140"/>
      <c r="AH96" s="140"/>
      <c r="AI96" s="140"/>
      <c r="AJ96" s="140"/>
      <c r="AK96" s="141"/>
      <c r="AL96" s="142">
        <f t="shared" si="18"/>
        <v>0</v>
      </c>
      <c r="AM96" s="143"/>
      <c r="AN96" s="144"/>
      <c r="AO96" s="110"/>
      <c r="AP96" s="111">
        <f t="shared" si="19"/>
        <v>-179.10271546635187</v>
      </c>
      <c r="AQ96" s="112">
        <f t="shared" si="20"/>
        <v>-0.5873015873015874</v>
      </c>
      <c r="AR96" s="112">
        <f t="shared" si="21"/>
        <v>-0.37</v>
      </c>
      <c r="AX96" s="113">
        <f t="shared" si="22"/>
        <v>484.0613931523023</v>
      </c>
      <c r="AY96" s="114" t="str">
        <f t="shared" si="23"/>
        <v>A</v>
      </c>
      <c r="AZ96" s="115">
        <f t="shared" si="24"/>
        <v>484.0613931523023</v>
      </c>
      <c r="BA96" s="114" t="str">
        <f t="shared" si="25"/>
        <v>N</v>
      </c>
      <c r="BB96" s="116" t="str">
        <f t="shared" si="26"/>
        <v>A</v>
      </c>
      <c r="BC96" s="115">
        <f t="shared" si="27"/>
        <v>484.0613931523023</v>
      </c>
    </row>
    <row r="97" spans="1:55" ht="15">
      <c r="A97" s="117">
        <v>152212</v>
      </c>
      <c r="B97" s="118" t="s">
        <v>21</v>
      </c>
      <c r="C97" s="119" t="s">
        <v>114</v>
      </c>
      <c r="D97" s="119" t="s">
        <v>124</v>
      </c>
      <c r="E97" s="120">
        <v>2018</v>
      </c>
      <c r="F97" s="120" t="s">
        <v>32</v>
      </c>
      <c r="G97" s="121">
        <v>44866</v>
      </c>
      <c r="H97" s="122"/>
      <c r="I97" s="123"/>
      <c r="J97" s="124"/>
      <c r="K97" s="125" t="s">
        <v>23</v>
      </c>
      <c r="L97" s="125" t="s">
        <v>23</v>
      </c>
      <c r="M97" s="125" t="s">
        <v>33</v>
      </c>
      <c r="N97" s="126" t="s">
        <v>34</v>
      </c>
      <c r="O97" s="127" t="s">
        <v>119</v>
      </c>
      <c r="P97" s="127" t="s">
        <v>25</v>
      </c>
      <c r="Q97" s="127" t="s">
        <v>116</v>
      </c>
      <c r="R97" s="127" t="s">
        <v>36</v>
      </c>
      <c r="S97" s="128">
        <v>20.4</v>
      </c>
      <c r="T97" s="129">
        <v>43.2</v>
      </c>
      <c r="U97" s="130">
        <v>851.3708513708514</v>
      </c>
      <c r="V97" s="131">
        <v>1030.1587301587301</v>
      </c>
      <c r="W97" s="108">
        <f t="shared" si="14"/>
        <v>536.3636363636364</v>
      </c>
      <c r="X97" s="109">
        <f t="shared" si="15"/>
        <v>649</v>
      </c>
      <c r="Y97" s="110"/>
      <c r="Z97" s="138">
        <f t="shared" si="16"/>
        <v>37</v>
      </c>
      <c r="AA97" s="138"/>
      <c r="AB97" s="138"/>
      <c r="AC97" s="110"/>
      <c r="AD97" s="139">
        <f t="shared" si="17"/>
        <v>851.3708513708513</v>
      </c>
      <c r="AE97" s="140"/>
      <c r="AF97" s="140"/>
      <c r="AG97" s="140"/>
      <c r="AH97" s="140"/>
      <c r="AI97" s="140"/>
      <c r="AJ97" s="140"/>
      <c r="AK97" s="141"/>
      <c r="AL97" s="142">
        <f t="shared" si="18"/>
        <v>0</v>
      </c>
      <c r="AM97" s="143"/>
      <c r="AN97" s="144"/>
      <c r="AO97" s="110"/>
      <c r="AP97" s="111">
        <f t="shared" si="19"/>
        <v>-315.0072150072149</v>
      </c>
      <c r="AQ97" s="112">
        <f t="shared" si="20"/>
        <v>-0.587301587301587</v>
      </c>
      <c r="AR97" s="112">
        <f t="shared" si="21"/>
        <v>-0.3699999999999999</v>
      </c>
      <c r="AX97" s="113">
        <f t="shared" si="22"/>
        <v>851.3708513708513</v>
      </c>
      <c r="AY97" s="114" t="str">
        <f t="shared" si="23"/>
        <v>A</v>
      </c>
      <c r="AZ97" s="115">
        <f t="shared" si="24"/>
        <v>851.3708513708513</v>
      </c>
      <c r="BA97" s="114" t="str">
        <f t="shared" si="25"/>
        <v>A</v>
      </c>
      <c r="BB97" s="116" t="str">
        <f t="shared" si="26"/>
        <v>A</v>
      </c>
      <c r="BC97" s="115">
        <f t="shared" si="27"/>
        <v>851.3708513708513</v>
      </c>
    </row>
    <row r="98" spans="1:55" ht="15">
      <c r="A98" s="117">
        <v>150079</v>
      </c>
      <c r="B98" s="118" t="s">
        <v>21</v>
      </c>
      <c r="C98" s="119" t="s">
        <v>114</v>
      </c>
      <c r="D98" s="119" t="s">
        <v>125</v>
      </c>
      <c r="E98" s="120">
        <v>2017</v>
      </c>
      <c r="F98" s="120" t="s">
        <v>32</v>
      </c>
      <c r="G98" s="121">
        <v>42948</v>
      </c>
      <c r="H98" s="122"/>
      <c r="I98" s="123"/>
      <c r="J98" s="124"/>
      <c r="K98" s="125" t="s">
        <v>23</v>
      </c>
      <c r="L98" s="125" t="s">
        <v>23</v>
      </c>
      <c r="M98" s="125" t="s">
        <v>33</v>
      </c>
      <c r="N98" s="126" t="s">
        <v>34</v>
      </c>
      <c r="O98" s="127" t="s">
        <v>35</v>
      </c>
      <c r="P98" s="127" t="s">
        <v>25</v>
      </c>
      <c r="Q98" s="127" t="s">
        <v>116</v>
      </c>
      <c r="R98" s="127" t="s">
        <v>36</v>
      </c>
      <c r="S98" s="128">
        <v>20.4</v>
      </c>
      <c r="T98" s="129">
        <v>43.2</v>
      </c>
      <c r="U98" s="130">
        <v>785.7798766889676</v>
      </c>
      <c r="V98" s="131">
        <v>950.7936507936508</v>
      </c>
      <c r="W98" s="108">
        <f t="shared" si="14"/>
        <v>495.04132231404964</v>
      </c>
      <c r="X98" s="109">
        <f t="shared" si="15"/>
        <v>599</v>
      </c>
      <c r="Y98" s="110"/>
      <c r="Z98" s="138">
        <f t="shared" si="16"/>
        <v>37</v>
      </c>
      <c r="AA98" s="138"/>
      <c r="AB98" s="138"/>
      <c r="AC98" s="110"/>
      <c r="AD98" s="139">
        <f t="shared" si="17"/>
        <v>785.7798766889676</v>
      </c>
      <c r="AE98" s="140"/>
      <c r="AF98" s="140"/>
      <c r="AG98" s="140"/>
      <c r="AH98" s="140"/>
      <c r="AI98" s="140"/>
      <c r="AJ98" s="140"/>
      <c r="AK98" s="141"/>
      <c r="AL98" s="142">
        <f t="shared" si="18"/>
        <v>0</v>
      </c>
      <c r="AM98" s="143"/>
      <c r="AN98" s="144"/>
      <c r="AO98" s="110"/>
      <c r="AP98" s="111">
        <f t="shared" si="19"/>
        <v>-290.738554374918</v>
      </c>
      <c r="AQ98" s="112">
        <f t="shared" si="20"/>
        <v>-0.5873015873015872</v>
      </c>
      <c r="AR98" s="112">
        <f t="shared" si="21"/>
        <v>-0.37</v>
      </c>
      <c r="AX98" s="113">
        <f t="shared" si="22"/>
        <v>785.7798766889676</v>
      </c>
      <c r="AY98" s="114" t="str">
        <f t="shared" si="23"/>
        <v>A</v>
      </c>
      <c r="AZ98" s="115">
        <f t="shared" si="24"/>
        <v>785.7798766889676</v>
      </c>
      <c r="BA98" s="114" t="str">
        <f t="shared" si="25"/>
        <v>A</v>
      </c>
      <c r="BB98" s="116" t="str">
        <f t="shared" si="26"/>
        <v>A</v>
      </c>
      <c r="BC98" s="115">
        <f t="shared" si="27"/>
        <v>785.7798766889676</v>
      </c>
    </row>
    <row r="99" spans="1:55" ht="15">
      <c r="A99" s="117">
        <v>152821</v>
      </c>
      <c r="B99" s="118" t="s">
        <v>21</v>
      </c>
      <c r="C99" s="119" t="s">
        <v>114</v>
      </c>
      <c r="D99" s="119" t="s">
        <v>126</v>
      </c>
      <c r="E99" s="120">
        <v>2018</v>
      </c>
      <c r="F99" s="120" t="s">
        <v>32</v>
      </c>
      <c r="G99" s="121">
        <v>43831</v>
      </c>
      <c r="H99" s="122"/>
      <c r="I99" s="123"/>
      <c r="J99" s="124"/>
      <c r="K99" s="125" t="s">
        <v>23</v>
      </c>
      <c r="L99" s="125" t="s">
        <v>23</v>
      </c>
      <c r="M99" s="125" t="s">
        <v>33</v>
      </c>
      <c r="N99" s="126" t="s">
        <v>34</v>
      </c>
      <c r="O99" s="127" t="s">
        <v>38</v>
      </c>
      <c r="P99" s="127" t="s">
        <v>25</v>
      </c>
      <c r="Q99" s="127">
        <v>1.62</v>
      </c>
      <c r="R99" s="127" t="s">
        <v>36</v>
      </c>
      <c r="S99" s="128">
        <v>19.7</v>
      </c>
      <c r="T99" s="129">
        <v>64.8</v>
      </c>
      <c r="U99" s="130">
        <v>785.7798766889676</v>
      </c>
      <c r="V99" s="131">
        <v>950.7936507936508</v>
      </c>
      <c r="W99" s="108">
        <f t="shared" si="14"/>
        <v>495.04132231404964</v>
      </c>
      <c r="X99" s="109">
        <f t="shared" si="15"/>
        <v>599</v>
      </c>
      <c r="Y99" s="110"/>
      <c r="Z99" s="138">
        <f t="shared" si="16"/>
        <v>37</v>
      </c>
      <c r="AA99" s="138"/>
      <c r="AB99" s="138"/>
      <c r="AC99" s="110"/>
      <c r="AD99" s="139">
        <f t="shared" si="17"/>
        <v>785.7798766889676</v>
      </c>
      <c r="AE99" s="140"/>
      <c r="AF99" s="140"/>
      <c r="AG99" s="140"/>
      <c r="AH99" s="140"/>
      <c r="AI99" s="140"/>
      <c r="AJ99" s="140"/>
      <c r="AK99" s="141"/>
      <c r="AL99" s="142">
        <f t="shared" si="18"/>
        <v>0</v>
      </c>
      <c r="AM99" s="143"/>
      <c r="AN99" s="144"/>
      <c r="AO99" s="110"/>
      <c r="AP99" s="111">
        <f t="shared" si="19"/>
        <v>-290.738554374918</v>
      </c>
      <c r="AQ99" s="112">
        <f t="shared" si="20"/>
        <v>-0.5873015873015872</v>
      </c>
      <c r="AR99" s="112">
        <f t="shared" si="21"/>
        <v>-0.37</v>
      </c>
      <c r="AX99" s="113">
        <f t="shared" si="22"/>
        <v>785.7798766889676</v>
      </c>
      <c r="AY99" s="114" t="str">
        <f t="shared" si="23"/>
        <v>A</v>
      </c>
      <c r="AZ99" s="115">
        <f t="shared" si="24"/>
        <v>785.7798766889676</v>
      </c>
      <c r="BA99" s="114" t="str">
        <f t="shared" si="25"/>
        <v>A</v>
      </c>
      <c r="BB99" s="116" t="str">
        <f t="shared" si="26"/>
        <v>A</v>
      </c>
      <c r="BC99" s="115">
        <f t="shared" si="27"/>
        <v>785.7798766889676</v>
      </c>
    </row>
    <row r="100" spans="1:55" ht="15">
      <c r="A100" s="117">
        <v>164542</v>
      </c>
      <c r="B100" s="118" t="s">
        <v>21</v>
      </c>
      <c r="C100" s="119" t="s">
        <v>114</v>
      </c>
      <c r="D100" s="119" t="s">
        <v>127</v>
      </c>
      <c r="E100" s="120">
        <v>2022</v>
      </c>
      <c r="F100" s="120"/>
      <c r="G100" s="121"/>
      <c r="H100" s="122"/>
      <c r="I100" s="123"/>
      <c r="J100" s="124"/>
      <c r="K100" s="125" t="s">
        <v>23</v>
      </c>
      <c r="L100" s="125" t="s">
        <v>23</v>
      </c>
      <c r="M100" s="125" t="s">
        <v>33</v>
      </c>
      <c r="N100" s="126" t="s">
        <v>34</v>
      </c>
      <c r="O100" s="127" t="s">
        <v>38</v>
      </c>
      <c r="P100" s="127" t="s">
        <v>25</v>
      </c>
      <c r="Q100" s="127">
        <v>6</v>
      </c>
      <c r="R100" s="127" t="s">
        <v>26</v>
      </c>
      <c r="S100" s="128">
        <v>3</v>
      </c>
      <c r="T100" s="129"/>
      <c r="U100" s="130">
        <v>221.69749442476717</v>
      </c>
      <c r="V100" s="131">
        <v>268.25396825396825</v>
      </c>
      <c r="W100" s="108">
        <f t="shared" si="14"/>
        <v>139.66942148760333</v>
      </c>
      <c r="X100" s="109">
        <f t="shared" si="15"/>
        <v>169.00000000000003</v>
      </c>
      <c r="Y100" s="110"/>
      <c r="Z100" s="138">
        <f t="shared" si="16"/>
        <v>37</v>
      </c>
      <c r="AA100" s="138"/>
      <c r="AB100" s="138"/>
      <c r="AC100" s="110"/>
      <c r="AD100" s="139">
        <f t="shared" si="17"/>
        <v>221.69749442476717</v>
      </c>
      <c r="AE100" s="140"/>
      <c r="AF100" s="140"/>
      <c r="AG100" s="140"/>
      <c r="AH100" s="140"/>
      <c r="AI100" s="140"/>
      <c r="AJ100" s="140"/>
      <c r="AK100" s="141"/>
      <c r="AL100" s="142">
        <f t="shared" si="18"/>
        <v>0</v>
      </c>
      <c r="AM100" s="143"/>
      <c r="AN100" s="144"/>
      <c r="AO100" s="110"/>
      <c r="AP100" s="111">
        <f t="shared" si="19"/>
        <v>-82.02807293716384</v>
      </c>
      <c r="AQ100" s="112">
        <f t="shared" si="20"/>
        <v>-0.5873015873015872</v>
      </c>
      <c r="AR100" s="112">
        <f t="shared" si="21"/>
        <v>-0.37</v>
      </c>
      <c r="AX100" s="113">
        <f t="shared" si="22"/>
        <v>221.69749442476717</v>
      </c>
      <c r="AY100" s="114" t="str">
        <f t="shared" si="23"/>
        <v>A</v>
      </c>
      <c r="AZ100" s="115">
        <f t="shared" si="24"/>
        <v>221.69749442476717</v>
      </c>
      <c r="BA100" s="114" t="str">
        <f t="shared" si="25"/>
        <v>N</v>
      </c>
      <c r="BB100" s="116" t="str">
        <f t="shared" si="26"/>
        <v>A</v>
      </c>
      <c r="BC100" s="115">
        <f t="shared" si="27"/>
        <v>221.69749442476717</v>
      </c>
    </row>
    <row r="101" spans="1:55" ht="15">
      <c r="A101" s="117">
        <v>145702</v>
      </c>
      <c r="B101" s="118" t="s">
        <v>21</v>
      </c>
      <c r="C101" s="119" t="s">
        <v>114</v>
      </c>
      <c r="D101" s="119" t="s">
        <v>128</v>
      </c>
      <c r="E101" s="120"/>
      <c r="F101" s="120"/>
      <c r="G101" s="121">
        <v>42948</v>
      </c>
      <c r="H101" s="122">
        <v>44835</v>
      </c>
      <c r="I101" s="123"/>
      <c r="J101" s="124"/>
      <c r="K101" s="125" t="s">
        <v>23</v>
      </c>
      <c r="L101" s="125" t="s">
        <v>23</v>
      </c>
      <c r="M101" s="125" t="s">
        <v>33</v>
      </c>
      <c r="N101" s="126" t="s">
        <v>34</v>
      </c>
      <c r="O101" s="127" t="s">
        <v>35</v>
      </c>
      <c r="P101" s="127" t="s">
        <v>25</v>
      </c>
      <c r="Q101" s="127" t="s">
        <v>116</v>
      </c>
      <c r="R101" s="127" t="s">
        <v>36</v>
      </c>
      <c r="S101" s="128">
        <v>20.85</v>
      </c>
      <c r="T101" s="129">
        <v>43.2</v>
      </c>
      <c r="U101" s="130">
        <v>785.7798766889676</v>
      </c>
      <c r="V101" s="131">
        <v>950.7936507936508</v>
      </c>
      <c r="W101" s="108">
        <f t="shared" si="14"/>
        <v>495.04132231404964</v>
      </c>
      <c r="X101" s="109">
        <f t="shared" si="15"/>
        <v>599</v>
      </c>
      <c r="Y101" s="110"/>
      <c r="Z101" s="138">
        <f t="shared" si="16"/>
        <v>37</v>
      </c>
      <c r="AA101" s="138"/>
      <c r="AB101" s="138"/>
      <c r="AC101" s="110"/>
      <c r="AD101" s="139">
        <f t="shared" si="17"/>
        <v>785.7798766889676</v>
      </c>
      <c r="AE101" s="140"/>
      <c r="AF101" s="140"/>
      <c r="AG101" s="140"/>
      <c r="AH101" s="140"/>
      <c r="AI101" s="140"/>
      <c r="AJ101" s="140"/>
      <c r="AK101" s="141"/>
      <c r="AL101" s="142">
        <f t="shared" si="18"/>
        <v>0</v>
      </c>
      <c r="AM101" s="143"/>
      <c r="AN101" s="144"/>
      <c r="AO101" s="110"/>
      <c r="AP101" s="111">
        <f t="shared" si="19"/>
        <v>-290.738554374918</v>
      </c>
      <c r="AQ101" s="112">
        <f t="shared" si="20"/>
        <v>-0.5873015873015872</v>
      </c>
      <c r="AR101" s="112">
        <f t="shared" si="21"/>
        <v>-0.37</v>
      </c>
      <c r="AX101" s="113">
        <f t="shared" si="22"/>
        <v>785.7798766889676</v>
      </c>
      <c r="AY101" s="114" t="str">
        <f t="shared" si="23"/>
        <v>A</v>
      </c>
      <c r="AZ101" s="115">
        <f t="shared" si="24"/>
        <v>785.7798766889676</v>
      </c>
      <c r="BA101" s="114" t="str">
        <f t="shared" si="25"/>
        <v>A</v>
      </c>
      <c r="BB101" s="116" t="str">
        <f t="shared" si="26"/>
        <v>A</v>
      </c>
      <c r="BC101" s="115">
        <f t="shared" si="27"/>
        <v>785.7798766889676</v>
      </c>
    </row>
    <row r="102" spans="1:55" ht="15">
      <c r="A102" s="117">
        <v>152823</v>
      </c>
      <c r="B102" s="118" t="s">
        <v>21</v>
      </c>
      <c r="C102" s="119" t="s">
        <v>114</v>
      </c>
      <c r="D102" s="119" t="s">
        <v>129</v>
      </c>
      <c r="E102" s="120"/>
      <c r="F102" s="120"/>
      <c r="G102" s="121">
        <v>43831</v>
      </c>
      <c r="H102" s="122">
        <v>44835</v>
      </c>
      <c r="I102" s="123"/>
      <c r="J102" s="124"/>
      <c r="K102" s="125" t="s">
        <v>23</v>
      </c>
      <c r="L102" s="125" t="s">
        <v>23</v>
      </c>
      <c r="M102" s="125" t="s">
        <v>33</v>
      </c>
      <c r="N102" s="126" t="s">
        <v>34</v>
      </c>
      <c r="O102" s="127" t="s">
        <v>130</v>
      </c>
      <c r="P102" s="127" t="s">
        <v>25</v>
      </c>
      <c r="Q102" s="127">
        <v>1.08</v>
      </c>
      <c r="R102" s="127" t="s">
        <v>36</v>
      </c>
      <c r="S102" s="128">
        <v>19.7</v>
      </c>
      <c r="T102" s="129">
        <v>51.84</v>
      </c>
      <c r="U102" s="130">
        <v>785.7798766889676</v>
      </c>
      <c r="V102" s="131">
        <v>950.7936507936508</v>
      </c>
      <c r="W102" s="108">
        <f t="shared" si="14"/>
        <v>495.04132231404964</v>
      </c>
      <c r="X102" s="109">
        <f t="shared" si="15"/>
        <v>599</v>
      </c>
      <c r="Y102" s="110"/>
      <c r="Z102" s="138">
        <f t="shared" si="16"/>
        <v>37</v>
      </c>
      <c r="AA102" s="138"/>
      <c r="AB102" s="138"/>
      <c r="AC102" s="110"/>
      <c r="AD102" s="139">
        <f t="shared" si="17"/>
        <v>785.7798766889676</v>
      </c>
      <c r="AE102" s="140"/>
      <c r="AF102" s="140"/>
      <c r="AG102" s="140"/>
      <c r="AH102" s="140"/>
      <c r="AI102" s="140"/>
      <c r="AJ102" s="140"/>
      <c r="AK102" s="141"/>
      <c r="AL102" s="142">
        <f t="shared" si="18"/>
        <v>0</v>
      </c>
      <c r="AM102" s="143"/>
      <c r="AN102" s="144"/>
      <c r="AO102" s="110"/>
      <c r="AP102" s="111">
        <f t="shared" si="19"/>
        <v>-290.738554374918</v>
      </c>
      <c r="AQ102" s="112">
        <f t="shared" si="20"/>
        <v>-0.5873015873015872</v>
      </c>
      <c r="AR102" s="112">
        <f t="shared" si="21"/>
        <v>-0.37</v>
      </c>
      <c r="AX102" s="113">
        <f t="shared" si="22"/>
        <v>785.7798766889676</v>
      </c>
      <c r="AY102" s="114" t="str">
        <f t="shared" si="23"/>
        <v>A</v>
      </c>
      <c r="AZ102" s="115">
        <f t="shared" si="24"/>
        <v>785.7798766889676</v>
      </c>
      <c r="BA102" s="114" t="str">
        <f t="shared" si="25"/>
        <v>A</v>
      </c>
      <c r="BB102" s="116" t="str">
        <f t="shared" si="26"/>
        <v>A</v>
      </c>
      <c r="BC102" s="115">
        <f t="shared" si="27"/>
        <v>785.7798766889676</v>
      </c>
    </row>
    <row r="103" spans="1:55" ht="15">
      <c r="A103" s="117">
        <v>151290</v>
      </c>
      <c r="B103" s="118" t="s">
        <v>21</v>
      </c>
      <c r="C103" s="119" t="s">
        <v>114</v>
      </c>
      <c r="D103" s="119" t="s">
        <v>131</v>
      </c>
      <c r="E103" s="120">
        <v>2018</v>
      </c>
      <c r="F103" s="120"/>
      <c r="G103" s="121"/>
      <c r="H103" s="122"/>
      <c r="I103" s="123"/>
      <c r="J103" s="124"/>
      <c r="K103" s="125" t="s">
        <v>23</v>
      </c>
      <c r="L103" s="125" t="s">
        <v>23</v>
      </c>
      <c r="M103" s="125"/>
      <c r="N103" s="126"/>
      <c r="O103" s="127" t="s">
        <v>24</v>
      </c>
      <c r="P103" s="127" t="s">
        <v>25</v>
      </c>
      <c r="Q103" s="127">
        <v>8</v>
      </c>
      <c r="R103" s="127" t="s">
        <v>26</v>
      </c>
      <c r="S103" s="128">
        <v>1.5</v>
      </c>
      <c r="T103" s="129"/>
      <c r="U103" s="130">
        <v>484.06139315230223</v>
      </c>
      <c r="V103" s="131">
        <v>585.7142857142857</v>
      </c>
      <c r="W103" s="108">
        <f t="shared" si="14"/>
        <v>304.9586776859504</v>
      </c>
      <c r="X103" s="109">
        <f t="shared" si="15"/>
        <v>369</v>
      </c>
      <c r="Y103" s="110"/>
      <c r="Z103" s="138">
        <f t="shared" si="16"/>
        <v>37</v>
      </c>
      <c r="AA103" s="138"/>
      <c r="AB103" s="138"/>
      <c r="AC103" s="110"/>
      <c r="AD103" s="139">
        <f t="shared" si="17"/>
        <v>484.0613931523023</v>
      </c>
      <c r="AE103" s="140"/>
      <c r="AF103" s="140"/>
      <c r="AG103" s="140"/>
      <c r="AH103" s="140"/>
      <c r="AI103" s="140"/>
      <c r="AJ103" s="140"/>
      <c r="AK103" s="141"/>
      <c r="AL103" s="142">
        <f t="shared" si="18"/>
        <v>0</v>
      </c>
      <c r="AM103" s="143"/>
      <c r="AN103" s="144"/>
      <c r="AO103" s="110"/>
      <c r="AP103" s="111">
        <f t="shared" si="19"/>
        <v>-179.10271546635187</v>
      </c>
      <c r="AQ103" s="112">
        <f t="shared" si="20"/>
        <v>-0.5873015873015874</v>
      </c>
      <c r="AR103" s="112">
        <f t="shared" si="21"/>
        <v>-0.37</v>
      </c>
      <c r="AX103" s="113">
        <f t="shared" si="22"/>
        <v>484.0613931523023</v>
      </c>
      <c r="AY103" s="114" t="str">
        <f t="shared" si="23"/>
        <v>A</v>
      </c>
      <c r="AZ103" s="115">
        <f t="shared" si="24"/>
        <v>484.0613931523023</v>
      </c>
      <c r="BA103" s="114" t="str">
        <f t="shared" si="25"/>
        <v>N</v>
      </c>
      <c r="BB103" s="116" t="str">
        <f t="shared" si="26"/>
        <v>A</v>
      </c>
      <c r="BC103" s="115">
        <f t="shared" si="27"/>
        <v>484.0613931523023</v>
      </c>
    </row>
    <row r="104" spans="1:55" ht="15">
      <c r="A104" s="117">
        <v>152213</v>
      </c>
      <c r="B104" s="118" t="s">
        <v>21</v>
      </c>
      <c r="C104" s="119" t="s">
        <v>114</v>
      </c>
      <c r="D104" s="119" t="s">
        <v>132</v>
      </c>
      <c r="E104" s="120">
        <v>2018</v>
      </c>
      <c r="F104" s="120" t="s">
        <v>32</v>
      </c>
      <c r="G104" s="121">
        <v>44887</v>
      </c>
      <c r="H104" s="122"/>
      <c r="I104" s="123"/>
      <c r="J104" s="124"/>
      <c r="K104" s="125" t="s">
        <v>23</v>
      </c>
      <c r="L104" s="125" t="s">
        <v>23</v>
      </c>
      <c r="M104" s="125" t="s">
        <v>33</v>
      </c>
      <c r="N104" s="126" t="s">
        <v>34</v>
      </c>
      <c r="O104" s="127" t="s">
        <v>119</v>
      </c>
      <c r="P104" s="127" t="s">
        <v>25</v>
      </c>
      <c r="Q104" s="127" t="s">
        <v>116</v>
      </c>
      <c r="R104" s="127" t="s">
        <v>36</v>
      </c>
      <c r="S104" s="128">
        <v>20.4</v>
      </c>
      <c r="T104" s="129">
        <v>43.2</v>
      </c>
      <c r="U104" s="130">
        <v>851.3708513708514</v>
      </c>
      <c r="V104" s="131">
        <v>1030.1587301587301</v>
      </c>
      <c r="W104" s="108">
        <f t="shared" si="14"/>
        <v>536.3636363636364</v>
      </c>
      <c r="X104" s="109">
        <f t="shared" si="15"/>
        <v>649</v>
      </c>
      <c r="Y104" s="110"/>
      <c r="Z104" s="138">
        <f t="shared" si="16"/>
        <v>37</v>
      </c>
      <c r="AA104" s="138"/>
      <c r="AB104" s="138"/>
      <c r="AC104" s="110"/>
      <c r="AD104" s="139">
        <f t="shared" si="17"/>
        <v>851.3708513708513</v>
      </c>
      <c r="AE104" s="140"/>
      <c r="AF104" s="140"/>
      <c r="AG104" s="140"/>
      <c r="AH104" s="140"/>
      <c r="AI104" s="140"/>
      <c r="AJ104" s="140"/>
      <c r="AK104" s="141"/>
      <c r="AL104" s="142">
        <f t="shared" si="18"/>
        <v>0</v>
      </c>
      <c r="AM104" s="143"/>
      <c r="AN104" s="144"/>
      <c r="AO104" s="110"/>
      <c r="AP104" s="111">
        <f t="shared" si="19"/>
        <v>-315.0072150072149</v>
      </c>
      <c r="AQ104" s="112">
        <f t="shared" si="20"/>
        <v>-0.587301587301587</v>
      </c>
      <c r="AR104" s="112">
        <f t="shared" si="21"/>
        <v>-0.3699999999999999</v>
      </c>
      <c r="AX104" s="113">
        <f t="shared" si="22"/>
        <v>851.3708513708513</v>
      </c>
      <c r="AY104" s="114" t="str">
        <f t="shared" si="23"/>
        <v>A</v>
      </c>
      <c r="AZ104" s="115">
        <f t="shared" si="24"/>
        <v>851.3708513708513</v>
      </c>
      <c r="BA104" s="114" t="str">
        <f t="shared" si="25"/>
        <v>A</v>
      </c>
      <c r="BB104" s="116" t="str">
        <f t="shared" si="26"/>
        <v>A</v>
      </c>
      <c r="BC104" s="115">
        <f t="shared" si="27"/>
        <v>851.3708513708513</v>
      </c>
    </row>
    <row r="105" spans="1:55" ht="15">
      <c r="A105" s="117">
        <v>145703</v>
      </c>
      <c r="B105" s="118" t="s">
        <v>21</v>
      </c>
      <c r="C105" s="119" t="s">
        <v>114</v>
      </c>
      <c r="D105" s="119" t="s">
        <v>133</v>
      </c>
      <c r="E105" s="120">
        <v>2017</v>
      </c>
      <c r="F105" s="120" t="s">
        <v>32</v>
      </c>
      <c r="G105" s="121">
        <v>42948</v>
      </c>
      <c r="H105" s="122"/>
      <c r="I105" s="123"/>
      <c r="J105" s="124"/>
      <c r="K105" s="125" t="s">
        <v>23</v>
      </c>
      <c r="L105" s="125" t="s">
        <v>23</v>
      </c>
      <c r="M105" s="125" t="s">
        <v>33</v>
      </c>
      <c r="N105" s="126" t="s">
        <v>34</v>
      </c>
      <c r="O105" s="127" t="s">
        <v>35</v>
      </c>
      <c r="P105" s="127" t="s">
        <v>25</v>
      </c>
      <c r="Q105" s="127" t="s">
        <v>116</v>
      </c>
      <c r="R105" s="127" t="s">
        <v>36</v>
      </c>
      <c r="S105" s="128">
        <v>20.4</v>
      </c>
      <c r="T105" s="129">
        <v>43.2</v>
      </c>
      <c r="U105" s="130">
        <v>785.7798766889676</v>
      </c>
      <c r="V105" s="131">
        <v>950.7936507936508</v>
      </c>
      <c r="W105" s="108">
        <f t="shared" si="14"/>
        <v>495.04132231404964</v>
      </c>
      <c r="X105" s="109">
        <f t="shared" si="15"/>
        <v>599</v>
      </c>
      <c r="Y105" s="110"/>
      <c r="Z105" s="138">
        <f t="shared" si="16"/>
        <v>37</v>
      </c>
      <c r="AA105" s="138"/>
      <c r="AB105" s="138"/>
      <c r="AC105" s="110"/>
      <c r="AD105" s="139">
        <f t="shared" si="17"/>
        <v>785.7798766889676</v>
      </c>
      <c r="AE105" s="140"/>
      <c r="AF105" s="140"/>
      <c r="AG105" s="140"/>
      <c r="AH105" s="140"/>
      <c r="AI105" s="140"/>
      <c r="AJ105" s="140"/>
      <c r="AK105" s="141"/>
      <c r="AL105" s="142">
        <f t="shared" si="18"/>
        <v>0</v>
      </c>
      <c r="AM105" s="143"/>
      <c r="AN105" s="144"/>
      <c r="AO105" s="110"/>
      <c r="AP105" s="111">
        <f t="shared" si="19"/>
        <v>-290.738554374918</v>
      </c>
      <c r="AQ105" s="112">
        <f t="shared" si="20"/>
        <v>-0.5873015873015872</v>
      </c>
      <c r="AR105" s="112">
        <f t="shared" si="21"/>
        <v>-0.37</v>
      </c>
      <c r="AX105" s="113">
        <f t="shared" si="22"/>
        <v>785.7798766889676</v>
      </c>
      <c r="AY105" s="114" t="str">
        <f t="shared" si="23"/>
        <v>A</v>
      </c>
      <c r="AZ105" s="115">
        <f t="shared" si="24"/>
        <v>785.7798766889676</v>
      </c>
      <c r="BA105" s="114" t="str">
        <f t="shared" si="25"/>
        <v>A</v>
      </c>
      <c r="BB105" s="116" t="str">
        <f t="shared" si="26"/>
        <v>A</v>
      </c>
      <c r="BC105" s="115">
        <f t="shared" si="27"/>
        <v>785.7798766889676</v>
      </c>
    </row>
    <row r="106" spans="1:55" ht="15">
      <c r="A106" s="117">
        <v>152822</v>
      </c>
      <c r="B106" s="118" t="s">
        <v>21</v>
      </c>
      <c r="C106" s="119" t="s">
        <v>114</v>
      </c>
      <c r="D106" s="119" t="s">
        <v>134</v>
      </c>
      <c r="E106" s="120">
        <v>2018</v>
      </c>
      <c r="F106" s="120" t="s">
        <v>32</v>
      </c>
      <c r="G106" s="121">
        <v>43831</v>
      </c>
      <c r="H106" s="122"/>
      <c r="I106" s="123"/>
      <c r="J106" s="124"/>
      <c r="K106" s="125" t="s">
        <v>23</v>
      </c>
      <c r="L106" s="125" t="s">
        <v>23</v>
      </c>
      <c r="M106" s="125" t="s">
        <v>33</v>
      </c>
      <c r="N106" s="126" t="s">
        <v>34</v>
      </c>
      <c r="O106" s="127" t="s">
        <v>38</v>
      </c>
      <c r="P106" s="127" t="s">
        <v>25</v>
      </c>
      <c r="Q106" s="127">
        <v>1.62</v>
      </c>
      <c r="R106" s="127" t="s">
        <v>36</v>
      </c>
      <c r="S106" s="128">
        <v>19.7</v>
      </c>
      <c r="T106" s="129">
        <v>64.8</v>
      </c>
      <c r="U106" s="130">
        <v>785.7798766889676</v>
      </c>
      <c r="V106" s="131">
        <v>950.7936507936508</v>
      </c>
      <c r="W106" s="108">
        <f t="shared" si="14"/>
        <v>495.04132231404964</v>
      </c>
      <c r="X106" s="109">
        <f t="shared" si="15"/>
        <v>599</v>
      </c>
      <c r="Y106" s="110"/>
      <c r="Z106" s="138">
        <f t="shared" si="16"/>
        <v>37</v>
      </c>
      <c r="AA106" s="138"/>
      <c r="AB106" s="138"/>
      <c r="AC106" s="110"/>
      <c r="AD106" s="139">
        <f t="shared" si="17"/>
        <v>785.7798766889676</v>
      </c>
      <c r="AE106" s="140"/>
      <c r="AF106" s="140"/>
      <c r="AG106" s="140"/>
      <c r="AH106" s="140"/>
      <c r="AI106" s="140"/>
      <c r="AJ106" s="140"/>
      <c r="AK106" s="141"/>
      <c r="AL106" s="142">
        <f t="shared" si="18"/>
        <v>0</v>
      </c>
      <c r="AM106" s="143"/>
      <c r="AN106" s="144"/>
      <c r="AO106" s="110"/>
      <c r="AP106" s="111">
        <f t="shared" si="19"/>
        <v>-290.738554374918</v>
      </c>
      <c r="AQ106" s="112">
        <f t="shared" si="20"/>
        <v>-0.5873015873015872</v>
      </c>
      <c r="AR106" s="112">
        <f t="shared" si="21"/>
        <v>-0.37</v>
      </c>
      <c r="AX106" s="113">
        <f t="shared" si="22"/>
        <v>785.7798766889676</v>
      </c>
      <c r="AY106" s="114" t="str">
        <f t="shared" si="23"/>
        <v>A</v>
      </c>
      <c r="AZ106" s="115">
        <f t="shared" si="24"/>
        <v>785.7798766889676</v>
      </c>
      <c r="BA106" s="114" t="str">
        <f t="shared" si="25"/>
        <v>A</v>
      </c>
      <c r="BB106" s="116" t="str">
        <f t="shared" si="26"/>
        <v>A</v>
      </c>
      <c r="BC106" s="115">
        <f t="shared" si="27"/>
        <v>785.7798766889676</v>
      </c>
    </row>
    <row r="107" spans="1:55" ht="15">
      <c r="A107" s="117">
        <v>164543</v>
      </c>
      <c r="B107" s="118" t="s">
        <v>21</v>
      </c>
      <c r="C107" s="119" t="s">
        <v>114</v>
      </c>
      <c r="D107" s="119" t="s">
        <v>135</v>
      </c>
      <c r="E107" s="120">
        <v>2022</v>
      </c>
      <c r="F107" s="120"/>
      <c r="G107" s="121"/>
      <c r="H107" s="122"/>
      <c r="I107" s="123"/>
      <c r="J107" s="124"/>
      <c r="K107" s="125" t="s">
        <v>23</v>
      </c>
      <c r="L107" s="125" t="s">
        <v>23</v>
      </c>
      <c r="M107" s="125" t="s">
        <v>33</v>
      </c>
      <c r="N107" s="126" t="s">
        <v>34</v>
      </c>
      <c r="O107" s="127" t="s">
        <v>38</v>
      </c>
      <c r="P107" s="127" t="s">
        <v>25</v>
      </c>
      <c r="Q107" s="127">
        <v>6</v>
      </c>
      <c r="R107" s="127" t="s">
        <v>26</v>
      </c>
      <c r="S107" s="128">
        <v>3</v>
      </c>
      <c r="T107" s="129"/>
      <c r="U107" s="130">
        <v>221.69749442476717</v>
      </c>
      <c r="V107" s="131">
        <v>268.25396825396825</v>
      </c>
      <c r="W107" s="108">
        <f t="shared" si="14"/>
        <v>139.66942148760333</v>
      </c>
      <c r="X107" s="109">
        <f t="shared" si="15"/>
        <v>169.00000000000003</v>
      </c>
      <c r="Y107" s="110"/>
      <c r="Z107" s="138">
        <f t="shared" si="16"/>
        <v>37</v>
      </c>
      <c r="AA107" s="138"/>
      <c r="AB107" s="138"/>
      <c r="AC107" s="110"/>
      <c r="AD107" s="139">
        <f t="shared" si="17"/>
        <v>221.69749442476717</v>
      </c>
      <c r="AE107" s="140"/>
      <c r="AF107" s="140"/>
      <c r="AG107" s="140"/>
      <c r="AH107" s="140"/>
      <c r="AI107" s="140"/>
      <c r="AJ107" s="140"/>
      <c r="AK107" s="141"/>
      <c r="AL107" s="142">
        <f t="shared" si="18"/>
        <v>0</v>
      </c>
      <c r="AM107" s="143"/>
      <c r="AN107" s="144"/>
      <c r="AO107" s="110"/>
      <c r="AP107" s="111">
        <f t="shared" si="19"/>
        <v>-82.02807293716384</v>
      </c>
      <c r="AQ107" s="112">
        <f t="shared" si="20"/>
        <v>-0.5873015873015872</v>
      </c>
      <c r="AR107" s="112">
        <f t="shared" si="21"/>
        <v>-0.37</v>
      </c>
      <c r="AX107" s="113">
        <f t="shared" si="22"/>
        <v>221.69749442476717</v>
      </c>
      <c r="AY107" s="114" t="str">
        <f t="shared" si="23"/>
        <v>A</v>
      </c>
      <c r="AZ107" s="115">
        <f t="shared" si="24"/>
        <v>221.69749442476717</v>
      </c>
      <c r="BA107" s="114" t="str">
        <f t="shared" si="25"/>
        <v>N</v>
      </c>
      <c r="BB107" s="116" t="str">
        <f t="shared" si="26"/>
        <v>A</v>
      </c>
      <c r="BC107" s="115">
        <f t="shared" si="27"/>
        <v>221.69749442476717</v>
      </c>
    </row>
    <row r="108" spans="1:55" ht="15">
      <c r="A108" s="117">
        <v>151289</v>
      </c>
      <c r="B108" s="118" t="s">
        <v>21</v>
      </c>
      <c r="C108" s="119" t="s">
        <v>114</v>
      </c>
      <c r="D108" s="119" t="s">
        <v>136</v>
      </c>
      <c r="E108" s="120">
        <v>2018</v>
      </c>
      <c r="F108" s="120"/>
      <c r="G108" s="121"/>
      <c r="H108" s="122"/>
      <c r="I108" s="123"/>
      <c r="J108" s="124"/>
      <c r="K108" s="125" t="s">
        <v>23</v>
      </c>
      <c r="L108" s="125" t="s">
        <v>23</v>
      </c>
      <c r="M108" s="125"/>
      <c r="N108" s="126"/>
      <c r="O108" s="127" t="s">
        <v>24</v>
      </c>
      <c r="P108" s="127" t="s">
        <v>25</v>
      </c>
      <c r="Q108" s="127">
        <v>8</v>
      </c>
      <c r="R108" s="127" t="s">
        <v>26</v>
      </c>
      <c r="S108" s="128">
        <v>1.5</v>
      </c>
      <c r="T108" s="129"/>
      <c r="U108" s="130">
        <v>484.06139315230223</v>
      </c>
      <c r="V108" s="131">
        <v>585.7142857142857</v>
      </c>
      <c r="W108" s="108">
        <f t="shared" si="14"/>
        <v>304.9586776859504</v>
      </c>
      <c r="X108" s="109">
        <f t="shared" si="15"/>
        <v>369</v>
      </c>
      <c r="Y108" s="110"/>
      <c r="Z108" s="138">
        <f t="shared" si="16"/>
        <v>37</v>
      </c>
      <c r="AA108" s="138"/>
      <c r="AB108" s="138"/>
      <c r="AC108" s="110"/>
      <c r="AD108" s="139">
        <f t="shared" si="17"/>
        <v>484.0613931523023</v>
      </c>
      <c r="AE108" s="140"/>
      <c r="AF108" s="140"/>
      <c r="AG108" s="140"/>
      <c r="AH108" s="140"/>
      <c r="AI108" s="140"/>
      <c r="AJ108" s="140"/>
      <c r="AK108" s="141"/>
      <c r="AL108" s="142">
        <f t="shared" si="18"/>
        <v>0</v>
      </c>
      <c r="AM108" s="143"/>
      <c r="AN108" s="144"/>
      <c r="AO108" s="110"/>
      <c r="AP108" s="111">
        <f t="shared" si="19"/>
        <v>-179.10271546635187</v>
      </c>
      <c r="AQ108" s="112">
        <f t="shared" si="20"/>
        <v>-0.5873015873015874</v>
      </c>
      <c r="AR108" s="112">
        <f t="shared" si="21"/>
        <v>-0.37</v>
      </c>
      <c r="AX108" s="113">
        <f t="shared" si="22"/>
        <v>484.0613931523023</v>
      </c>
      <c r="AY108" s="114" t="str">
        <f t="shared" si="23"/>
        <v>A</v>
      </c>
      <c r="AZ108" s="115">
        <f t="shared" si="24"/>
        <v>484.0613931523023</v>
      </c>
      <c r="BA108" s="114" t="str">
        <f t="shared" si="25"/>
        <v>N</v>
      </c>
      <c r="BB108" s="116" t="str">
        <f t="shared" si="26"/>
        <v>A</v>
      </c>
      <c r="BC108" s="115">
        <f t="shared" si="27"/>
        <v>484.0613931523023</v>
      </c>
    </row>
    <row r="109" spans="1:55" ht="15">
      <c r="A109" s="117">
        <v>145699</v>
      </c>
      <c r="B109" s="118" t="s">
        <v>21</v>
      </c>
      <c r="C109" s="119" t="s">
        <v>114</v>
      </c>
      <c r="D109" s="119" t="s">
        <v>137</v>
      </c>
      <c r="E109" s="120">
        <v>2017</v>
      </c>
      <c r="F109" s="120" t="s">
        <v>32</v>
      </c>
      <c r="G109" s="121">
        <v>42948</v>
      </c>
      <c r="H109" s="122"/>
      <c r="I109" s="123"/>
      <c r="J109" s="124"/>
      <c r="K109" s="125" t="s">
        <v>23</v>
      </c>
      <c r="L109" s="125" t="s">
        <v>23</v>
      </c>
      <c r="M109" s="125" t="s">
        <v>33</v>
      </c>
      <c r="N109" s="126" t="s">
        <v>34</v>
      </c>
      <c r="O109" s="127" t="s">
        <v>35</v>
      </c>
      <c r="P109" s="127" t="s">
        <v>25</v>
      </c>
      <c r="Q109" s="127" t="s">
        <v>116</v>
      </c>
      <c r="R109" s="127" t="s">
        <v>36</v>
      </c>
      <c r="S109" s="128">
        <v>20.4</v>
      </c>
      <c r="T109" s="129">
        <v>43.2</v>
      </c>
      <c r="U109" s="130">
        <v>785.7798766889676</v>
      </c>
      <c r="V109" s="131">
        <v>950.7936507936508</v>
      </c>
      <c r="W109" s="108">
        <f t="shared" si="14"/>
        <v>495.04132231404964</v>
      </c>
      <c r="X109" s="109">
        <f t="shared" si="15"/>
        <v>599</v>
      </c>
      <c r="Y109" s="110"/>
      <c r="Z109" s="138">
        <f t="shared" si="16"/>
        <v>37</v>
      </c>
      <c r="AA109" s="138"/>
      <c r="AB109" s="138"/>
      <c r="AC109" s="110"/>
      <c r="AD109" s="139">
        <f t="shared" si="17"/>
        <v>785.7798766889676</v>
      </c>
      <c r="AE109" s="140"/>
      <c r="AF109" s="140"/>
      <c r="AG109" s="140"/>
      <c r="AH109" s="140"/>
      <c r="AI109" s="140"/>
      <c r="AJ109" s="140"/>
      <c r="AK109" s="141"/>
      <c r="AL109" s="142">
        <f t="shared" si="18"/>
        <v>0</v>
      </c>
      <c r="AM109" s="143"/>
      <c r="AN109" s="144"/>
      <c r="AO109" s="110"/>
      <c r="AP109" s="111">
        <f t="shared" si="19"/>
        <v>-290.738554374918</v>
      </c>
      <c r="AQ109" s="112">
        <f t="shared" si="20"/>
        <v>-0.5873015873015872</v>
      </c>
      <c r="AR109" s="112">
        <f t="shared" si="21"/>
        <v>-0.37</v>
      </c>
      <c r="AX109" s="113">
        <f t="shared" si="22"/>
        <v>785.7798766889676</v>
      </c>
      <c r="AY109" s="114" t="str">
        <f t="shared" si="23"/>
        <v>A</v>
      </c>
      <c r="AZ109" s="115">
        <f t="shared" si="24"/>
        <v>785.7798766889676</v>
      </c>
      <c r="BA109" s="114" t="str">
        <f t="shared" si="25"/>
        <v>A</v>
      </c>
      <c r="BB109" s="116" t="str">
        <f t="shared" si="26"/>
        <v>A</v>
      </c>
      <c r="BC109" s="115">
        <f t="shared" si="27"/>
        <v>785.7798766889676</v>
      </c>
    </row>
    <row r="110" spans="1:55" ht="15">
      <c r="A110" s="117">
        <v>152824</v>
      </c>
      <c r="B110" s="118" t="s">
        <v>21</v>
      </c>
      <c r="C110" s="119" t="s">
        <v>114</v>
      </c>
      <c r="D110" s="119" t="s">
        <v>138</v>
      </c>
      <c r="E110" s="120">
        <v>2018</v>
      </c>
      <c r="F110" s="120" t="s">
        <v>32</v>
      </c>
      <c r="G110" s="121">
        <v>43831</v>
      </c>
      <c r="H110" s="122"/>
      <c r="I110" s="123"/>
      <c r="J110" s="124"/>
      <c r="K110" s="125" t="s">
        <v>23</v>
      </c>
      <c r="L110" s="125" t="s">
        <v>23</v>
      </c>
      <c r="M110" s="125" t="s">
        <v>33</v>
      </c>
      <c r="N110" s="126" t="s">
        <v>34</v>
      </c>
      <c r="O110" s="127" t="s">
        <v>38</v>
      </c>
      <c r="P110" s="127" t="s">
        <v>25</v>
      </c>
      <c r="Q110" s="127">
        <v>1.62</v>
      </c>
      <c r="R110" s="127" t="s">
        <v>36</v>
      </c>
      <c r="S110" s="128">
        <v>19.7</v>
      </c>
      <c r="T110" s="129">
        <v>64.8</v>
      </c>
      <c r="U110" s="130">
        <v>785.7798766889676</v>
      </c>
      <c r="V110" s="131">
        <v>950.7936507936508</v>
      </c>
      <c r="W110" s="108">
        <f t="shared" si="14"/>
        <v>495.04132231404964</v>
      </c>
      <c r="X110" s="109">
        <f t="shared" si="15"/>
        <v>599</v>
      </c>
      <c r="Y110" s="110"/>
      <c r="Z110" s="138">
        <f t="shared" si="16"/>
        <v>37</v>
      </c>
      <c r="AA110" s="138"/>
      <c r="AB110" s="138"/>
      <c r="AC110" s="110"/>
      <c r="AD110" s="139">
        <f t="shared" si="17"/>
        <v>785.7798766889676</v>
      </c>
      <c r="AE110" s="140"/>
      <c r="AF110" s="140"/>
      <c r="AG110" s="140"/>
      <c r="AH110" s="140"/>
      <c r="AI110" s="140"/>
      <c r="AJ110" s="140"/>
      <c r="AK110" s="141"/>
      <c r="AL110" s="142">
        <f t="shared" si="18"/>
        <v>0</v>
      </c>
      <c r="AM110" s="143"/>
      <c r="AN110" s="144"/>
      <c r="AO110" s="110"/>
      <c r="AP110" s="111">
        <f t="shared" si="19"/>
        <v>-290.738554374918</v>
      </c>
      <c r="AQ110" s="112">
        <f t="shared" si="20"/>
        <v>-0.5873015873015872</v>
      </c>
      <c r="AR110" s="112">
        <f t="shared" si="21"/>
        <v>-0.37</v>
      </c>
      <c r="AX110" s="113">
        <f t="shared" si="22"/>
        <v>785.7798766889676</v>
      </c>
      <c r="AY110" s="114" t="str">
        <f t="shared" si="23"/>
        <v>A</v>
      </c>
      <c r="AZ110" s="115">
        <f t="shared" si="24"/>
        <v>785.7798766889676</v>
      </c>
      <c r="BA110" s="114" t="str">
        <f t="shared" si="25"/>
        <v>A</v>
      </c>
      <c r="BB110" s="116" t="str">
        <f t="shared" si="26"/>
        <v>A</v>
      </c>
      <c r="BC110" s="115">
        <f t="shared" si="27"/>
        <v>785.7798766889676</v>
      </c>
    </row>
    <row r="111" spans="1:55" ht="15">
      <c r="A111" s="117">
        <v>164541</v>
      </c>
      <c r="B111" s="118" t="s">
        <v>21</v>
      </c>
      <c r="C111" s="119" t="s">
        <v>114</v>
      </c>
      <c r="D111" s="119" t="s">
        <v>139</v>
      </c>
      <c r="E111" s="120">
        <v>2022</v>
      </c>
      <c r="F111" s="120"/>
      <c r="G111" s="121"/>
      <c r="H111" s="122"/>
      <c r="I111" s="123"/>
      <c r="J111" s="124"/>
      <c r="K111" s="125" t="s">
        <v>23</v>
      </c>
      <c r="L111" s="125" t="s">
        <v>23</v>
      </c>
      <c r="M111" s="125" t="s">
        <v>33</v>
      </c>
      <c r="N111" s="126" t="s">
        <v>34</v>
      </c>
      <c r="O111" s="127" t="s">
        <v>38</v>
      </c>
      <c r="P111" s="127" t="s">
        <v>25</v>
      </c>
      <c r="Q111" s="127">
        <v>6</v>
      </c>
      <c r="R111" s="127" t="s">
        <v>26</v>
      </c>
      <c r="S111" s="128">
        <v>3</v>
      </c>
      <c r="T111" s="129"/>
      <c r="U111" s="130">
        <v>221.69749442476717</v>
      </c>
      <c r="V111" s="131">
        <v>268.25396825396825</v>
      </c>
      <c r="W111" s="108">
        <f t="shared" si="14"/>
        <v>139.66942148760333</v>
      </c>
      <c r="X111" s="109">
        <f t="shared" si="15"/>
        <v>169.00000000000003</v>
      </c>
      <c r="Y111" s="110"/>
      <c r="Z111" s="138">
        <f t="shared" si="16"/>
        <v>37</v>
      </c>
      <c r="AA111" s="138"/>
      <c r="AB111" s="138"/>
      <c r="AC111" s="110"/>
      <c r="AD111" s="139">
        <f t="shared" si="17"/>
        <v>221.69749442476717</v>
      </c>
      <c r="AE111" s="140"/>
      <c r="AF111" s="140"/>
      <c r="AG111" s="140"/>
      <c r="AH111" s="140"/>
      <c r="AI111" s="140"/>
      <c r="AJ111" s="140"/>
      <c r="AK111" s="141"/>
      <c r="AL111" s="142">
        <f t="shared" si="18"/>
        <v>0</v>
      </c>
      <c r="AM111" s="143"/>
      <c r="AN111" s="144"/>
      <c r="AO111" s="110"/>
      <c r="AP111" s="111">
        <f t="shared" si="19"/>
        <v>-82.02807293716384</v>
      </c>
      <c r="AQ111" s="112">
        <f t="shared" si="20"/>
        <v>-0.5873015873015872</v>
      </c>
      <c r="AR111" s="112">
        <f t="shared" si="21"/>
        <v>-0.37</v>
      </c>
      <c r="AX111" s="113">
        <f t="shared" si="22"/>
        <v>221.69749442476717</v>
      </c>
      <c r="AY111" s="114" t="str">
        <f t="shared" si="23"/>
        <v>A</v>
      </c>
      <c r="AZ111" s="115">
        <f t="shared" si="24"/>
        <v>221.69749442476717</v>
      </c>
      <c r="BA111" s="114" t="str">
        <f t="shared" si="25"/>
        <v>N</v>
      </c>
      <c r="BB111" s="116" t="str">
        <f t="shared" si="26"/>
        <v>A</v>
      </c>
      <c r="BC111" s="115">
        <f t="shared" si="27"/>
        <v>221.69749442476717</v>
      </c>
    </row>
    <row r="112" spans="1:55" ht="15">
      <c r="A112" s="117">
        <v>152825</v>
      </c>
      <c r="B112" s="118" t="s">
        <v>21</v>
      </c>
      <c r="C112" s="119" t="s">
        <v>114</v>
      </c>
      <c r="D112" s="119" t="s">
        <v>140</v>
      </c>
      <c r="E112" s="120"/>
      <c r="F112" s="120"/>
      <c r="G112" s="121">
        <v>43831</v>
      </c>
      <c r="H112" s="122">
        <v>44593</v>
      </c>
      <c r="I112" s="123"/>
      <c r="J112" s="124"/>
      <c r="K112" s="125" t="s">
        <v>23</v>
      </c>
      <c r="L112" s="125" t="s">
        <v>23</v>
      </c>
      <c r="M112" s="125" t="s">
        <v>33</v>
      </c>
      <c r="N112" s="126" t="s">
        <v>34</v>
      </c>
      <c r="O112" s="127" t="s">
        <v>38</v>
      </c>
      <c r="P112" s="127" t="s">
        <v>25</v>
      </c>
      <c r="Q112" s="127">
        <v>1.08</v>
      </c>
      <c r="R112" s="127" t="s">
        <v>36</v>
      </c>
      <c r="S112" s="128">
        <v>19.7</v>
      </c>
      <c r="T112" s="129">
        <v>51.84</v>
      </c>
      <c r="U112" s="130">
        <v>523.4159779614325</v>
      </c>
      <c r="V112" s="131">
        <v>633.3333333333334</v>
      </c>
      <c r="W112" s="108">
        <f t="shared" si="14"/>
        <v>329.7520661157025</v>
      </c>
      <c r="X112" s="109">
        <f t="shared" si="15"/>
        <v>399.00000000000006</v>
      </c>
      <c r="Y112" s="110"/>
      <c r="Z112" s="138">
        <f t="shared" si="16"/>
        <v>37</v>
      </c>
      <c r="AA112" s="138"/>
      <c r="AB112" s="138"/>
      <c r="AC112" s="110"/>
      <c r="AD112" s="139">
        <f t="shared" si="17"/>
        <v>523.4159779614325</v>
      </c>
      <c r="AE112" s="140"/>
      <c r="AF112" s="140"/>
      <c r="AG112" s="140"/>
      <c r="AH112" s="140"/>
      <c r="AI112" s="140"/>
      <c r="AJ112" s="140"/>
      <c r="AK112" s="141"/>
      <c r="AL112" s="142">
        <f t="shared" si="18"/>
        <v>0</v>
      </c>
      <c r="AM112" s="143"/>
      <c r="AN112" s="144"/>
      <c r="AO112" s="110"/>
      <c r="AP112" s="111">
        <f t="shared" si="19"/>
        <v>-193.66391184573</v>
      </c>
      <c r="AQ112" s="112">
        <f t="shared" si="20"/>
        <v>-0.5873015873015872</v>
      </c>
      <c r="AR112" s="112">
        <f t="shared" si="21"/>
        <v>-0.37</v>
      </c>
      <c r="AX112" s="113">
        <f t="shared" si="22"/>
        <v>523.4159779614325</v>
      </c>
      <c r="AY112" s="114" t="str">
        <f t="shared" si="23"/>
        <v>A</v>
      </c>
      <c r="AZ112" s="115">
        <f t="shared" si="24"/>
        <v>523.4159779614325</v>
      </c>
      <c r="BA112" s="114" t="str">
        <f t="shared" si="25"/>
        <v>A</v>
      </c>
      <c r="BB112" s="116" t="str">
        <f t="shared" si="26"/>
        <v>A</v>
      </c>
      <c r="BC112" s="115">
        <f t="shared" si="27"/>
        <v>523.4159779614325</v>
      </c>
    </row>
    <row r="113" spans="1:55" ht="17.25">
      <c r="A113" s="95"/>
      <c r="B113" s="96"/>
      <c r="C113" s="97" t="s">
        <v>141</v>
      </c>
      <c r="D113" s="98"/>
      <c r="E113" s="99"/>
      <c r="F113" s="99"/>
      <c r="G113" s="100"/>
      <c r="H113" s="100"/>
      <c r="I113" s="100"/>
      <c r="J113" s="101"/>
      <c r="K113" s="102" t="s">
        <v>20</v>
      </c>
      <c r="L113" s="99" t="s">
        <v>20</v>
      </c>
      <c r="M113" s="99" t="s">
        <v>20</v>
      </c>
      <c r="N113" s="99" t="s">
        <v>20</v>
      </c>
      <c r="O113" s="103" t="s">
        <v>20</v>
      </c>
      <c r="P113" s="104" t="s">
        <v>20</v>
      </c>
      <c r="Q113" s="103"/>
      <c r="R113" s="103"/>
      <c r="S113" s="103"/>
      <c r="T113" s="105"/>
      <c r="U113" s="106"/>
      <c r="V113" s="107"/>
      <c r="W113" s="108" t="str">
        <f t="shared" si="14"/>
        <v> </v>
      </c>
      <c r="X113" s="109" t="str">
        <f t="shared" si="15"/>
        <v> </v>
      </c>
      <c r="Y113" s="110"/>
      <c r="Z113" s="138" t="str">
        <f t="shared" si="16"/>
        <v> </v>
      </c>
      <c r="AA113" s="138"/>
      <c r="AB113" s="138"/>
      <c r="AC113" s="110"/>
      <c r="AD113" s="139">
        <f t="shared" si="17"/>
      </c>
      <c r="AE113" s="140"/>
      <c r="AF113" s="140"/>
      <c r="AG113" s="140"/>
      <c r="AH113" s="140"/>
      <c r="AI113" s="140"/>
      <c r="AJ113" s="140"/>
      <c r="AK113" s="141"/>
      <c r="AL113" s="142">
        <f t="shared" si="18"/>
      </c>
      <c r="AM113" s="143"/>
      <c r="AN113" s="144"/>
      <c r="AO113" s="110"/>
      <c r="AP113" s="111">
        <f t="shared" si="19"/>
      </c>
      <c r="AQ113" s="112">
        <f t="shared" si="20"/>
      </c>
      <c r="AR113" s="112">
        <f t="shared" si="21"/>
      </c>
      <c r="AX113" s="113" t="str">
        <f t="shared" si="22"/>
        <v> </v>
      </c>
      <c r="AY113" s="114">
        <f t="shared" si="23"/>
      </c>
      <c r="AZ113" s="115" t="str">
        <f t="shared" si="24"/>
        <v> </v>
      </c>
      <c r="BA113" s="114" t="str">
        <f t="shared" si="25"/>
        <v>N</v>
      </c>
      <c r="BB113" s="116" t="str">
        <f t="shared" si="26"/>
        <v>A</v>
      </c>
      <c r="BC113" s="115" t="str">
        <f t="shared" si="27"/>
        <v> </v>
      </c>
    </row>
    <row r="114" spans="1:55" ht="15">
      <c r="A114" s="117">
        <v>151311</v>
      </c>
      <c r="B114" s="118" t="s">
        <v>21</v>
      </c>
      <c r="C114" s="119" t="s">
        <v>141</v>
      </c>
      <c r="D114" s="119" t="s">
        <v>22</v>
      </c>
      <c r="E114" s="120">
        <v>2018</v>
      </c>
      <c r="F114" s="120"/>
      <c r="G114" s="121"/>
      <c r="H114" s="122"/>
      <c r="I114" s="123"/>
      <c r="J114" s="124"/>
      <c r="K114" s="125" t="s">
        <v>23</v>
      </c>
      <c r="L114" s="125" t="s">
        <v>23</v>
      </c>
      <c r="M114" s="125"/>
      <c r="N114" s="126"/>
      <c r="O114" s="127" t="s">
        <v>24</v>
      </c>
      <c r="P114" s="127" t="s">
        <v>25</v>
      </c>
      <c r="Q114" s="127">
        <v>8</v>
      </c>
      <c r="R114" s="127" t="s">
        <v>26</v>
      </c>
      <c r="S114" s="128">
        <v>1.5</v>
      </c>
      <c r="T114" s="129"/>
      <c r="U114" s="130">
        <v>484.06139315230223</v>
      </c>
      <c r="V114" s="131">
        <v>585.7142857142857</v>
      </c>
      <c r="W114" s="108">
        <f t="shared" si="14"/>
        <v>304.9586776859504</v>
      </c>
      <c r="X114" s="109">
        <f t="shared" si="15"/>
        <v>369</v>
      </c>
      <c r="Y114" s="110"/>
      <c r="Z114" s="138">
        <f t="shared" si="16"/>
        <v>37</v>
      </c>
      <c r="AA114" s="138"/>
      <c r="AB114" s="138"/>
      <c r="AC114" s="110"/>
      <c r="AD114" s="139">
        <f t="shared" si="17"/>
        <v>484.0613931523023</v>
      </c>
      <c r="AE114" s="140"/>
      <c r="AF114" s="140"/>
      <c r="AG114" s="140"/>
      <c r="AH114" s="140"/>
      <c r="AI114" s="140"/>
      <c r="AJ114" s="140"/>
      <c r="AK114" s="141"/>
      <c r="AL114" s="142">
        <f t="shared" si="18"/>
        <v>0</v>
      </c>
      <c r="AM114" s="143"/>
      <c r="AN114" s="144"/>
      <c r="AO114" s="110"/>
      <c r="AP114" s="111">
        <f t="shared" si="19"/>
        <v>-179.10271546635187</v>
      </c>
      <c r="AQ114" s="112">
        <f t="shared" si="20"/>
        <v>-0.5873015873015874</v>
      </c>
      <c r="AR114" s="112">
        <f t="shared" si="21"/>
        <v>-0.37</v>
      </c>
      <c r="AX114" s="113">
        <f t="shared" si="22"/>
        <v>484.0613931523023</v>
      </c>
      <c r="AY114" s="114" t="str">
        <f t="shared" si="23"/>
        <v>A</v>
      </c>
      <c r="AZ114" s="115">
        <f t="shared" si="24"/>
        <v>484.0613931523023</v>
      </c>
      <c r="BA114" s="114" t="str">
        <f t="shared" si="25"/>
        <v>N</v>
      </c>
      <c r="BB114" s="116" t="str">
        <f t="shared" si="26"/>
        <v>A</v>
      </c>
      <c r="BC114" s="115">
        <f t="shared" si="27"/>
        <v>484.0613931523023</v>
      </c>
    </row>
    <row r="115" spans="1:55" ht="15">
      <c r="A115" s="117">
        <v>164517</v>
      </c>
      <c r="B115" s="118" t="s">
        <v>21</v>
      </c>
      <c r="C115" s="119" t="s">
        <v>141</v>
      </c>
      <c r="D115" s="119" t="s">
        <v>142</v>
      </c>
      <c r="E115" s="120">
        <v>2022</v>
      </c>
      <c r="F115" s="120" t="s">
        <v>32</v>
      </c>
      <c r="G115" s="121">
        <v>44866</v>
      </c>
      <c r="H115" s="122"/>
      <c r="I115" s="123"/>
      <c r="J115" s="124"/>
      <c r="K115" s="125" t="s">
        <v>23</v>
      </c>
      <c r="L115" s="125" t="s">
        <v>23</v>
      </c>
      <c r="M115" s="125" t="s">
        <v>33</v>
      </c>
      <c r="N115" s="126" t="s">
        <v>34</v>
      </c>
      <c r="O115" s="127" t="s">
        <v>119</v>
      </c>
      <c r="P115" s="127" t="s">
        <v>25</v>
      </c>
      <c r="Q115" s="127" t="s">
        <v>116</v>
      </c>
      <c r="R115" s="127" t="s">
        <v>36</v>
      </c>
      <c r="S115" s="128">
        <v>20.4</v>
      </c>
      <c r="T115" s="129">
        <v>43.2</v>
      </c>
      <c r="U115" s="130">
        <v>851.3708513708514</v>
      </c>
      <c r="V115" s="131">
        <v>1030.1587301587301</v>
      </c>
      <c r="W115" s="108">
        <f t="shared" si="14"/>
        <v>536.3636363636364</v>
      </c>
      <c r="X115" s="109">
        <f t="shared" si="15"/>
        <v>649</v>
      </c>
      <c r="Y115" s="110"/>
      <c r="Z115" s="138">
        <f t="shared" si="16"/>
        <v>37</v>
      </c>
      <c r="AA115" s="138"/>
      <c r="AB115" s="138"/>
      <c r="AC115" s="110"/>
      <c r="AD115" s="139">
        <f t="shared" si="17"/>
        <v>851.3708513708513</v>
      </c>
      <c r="AE115" s="140"/>
      <c r="AF115" s="140"/>
      <c r="AG115" s="140"/>
      <c r="AH115" s="140"/>
      <c r="AI115" s="140"/>
      <c r="AJ115" s="140"/>
      <c r="AK115" s="141"/>
      <c r="AL115" s="142">
        <f t="shared" si="18"/>
        <v>0</v>
      </c>
      <c r="AM115" s="143"/>
      <c r="AN115" s="144"/>
      <c r="AO115" s="110"/>
      <c r="AP115" s="111">
        <f t="shared" si="19"/>
        <v>-315.0072150072149</v>
      </c>
      <c r="AQ115" s="112">
        <f t="shared" si="20"/>
        <v>-0.587301587301587</v>
      </c>
      <c r="AR115" s="112">
        <f t="shared" si="21"/>
        <v>-0.3699999999999999</v>
      </c>
      <c r="AX115" s="113">
        <f t="shared" si="22"/>
        <v>851.3708513708513</v>
      </c>
      <c r="AY115" s="114" t="str">
        <f t="shared" si="23"/>
        <v>A</v>
      </c>
      <c r="AZ115" s="115">
        <f t="shared" si="24"/>
        <v>851.3708513708513</v>
      </c>
      <c r="BA115" s="114" t="str">
        <f t="shared" si="25"/>
        <v>A</v>
      </c>
      <c r="BB115" s="116" t="str">
        <f t="shared" si="26"/>
        <v>A</v>
      </c>
      <c r="BC115" s="115">
        <f t="shared" si="27"/>
        <v>851.3708513708513</v>
      </c>
    </row>
    <row r="116" spans="1:55" ht="15">
      <c r="A116" s="117">
        <v>164516</v>
      </c>
      <c r="B116" s="118" t="s">
        <v>21</v>
      </c>
      <c r="C116" s="119" t="s">
        <v>141</v>
      </c>
      <c r="D116" s="119" t="s">
        <v>143</v>
      </c>
      <c r="E116" s="120">
        <v>2022</v>
      </c>
      <c r="F116" s="120" t="s">
        <v>32</v>
      </c>
      <c r="G116" s="121">
        <v>44856</v>
      </c>
      <c r="H116" s="122"/>
      <c r="I116" s="123"/>
      <c r="J116" s="124"/>
      <c r="K116" s="125" t="s">
        <v>23</v>
      </c>
      <c r="L116" s="125" t="s">
        <v>23</v>
      </c>
      <c r="M116" s="125" t="s">
        <v>33</v>
      </c>
      <c r="N116" s="126" t="s">
        <v>34</v>
      </c>
      <c r="O116" s="127" t="s">
        <v>35</v>
      </c>
      <c r="P116" s="127" t="s">
        <v>25</v>
      </c>
      <c r="Q116" s="127" t="s">
        <v>116</v>
      </c>
      <c r="R116" s="127" t="s">
        <v>36</v>
      </c>
      <c r="S116" s="128">
        <v>20.4</v>
      </c>
      <c r="T116" s="129">
        <v>43.2</v>
      </c>
      <c r="U116" s="130">
        <v>707.070707070707</v>
      </c>
      <c r="V116" s="131">
        <v>855.5555555555555</v>
      </c>
      <c r="W116" s="108">
        <f t="shared" si="14"/>
        <v>445.45454545454544</v>
      </c>
      <c r="X116" s="109">
        <f t="shared" si="15"/>
        <v>539</v>
      </c>
      <c r="Y116" s="110"/>
      <c r="Z116" s="138">
        <f t="shared" si="16"/>
        <v>37</v>
      </c>
      <c r="AA116" s="138"/>
      <c r="AB116" s="138"/>
      <c r="AC116" s="110"/>
      <c r="AD116" s="139">
        <f t="shared" si="17"/>
        <v>707.070707070707</v>
      </c>
      <c r="AE116" s="140"/>
      <c r="AF116" s="140"/>
      <c r="AG116" s="140"/>
      <c r="AH116" s="140"/>
      <c r="AI116" s="140"/>
      <c r="AJ116" s="140"/>
      <c r="AK116" s="141"/>
      <c r="AL116" s="142">
        <f t="shared" si="18"/>
        <v>0</v>
      </c>
      <c r="AM116" s="143"/>
      <c r="AN116" s="144"/>
      <c r="AO116" s="110"/>
      <c r="AP116" s="111">
        <f t="shared" si="19"/>
        <v>-261.6161616161616</v>
      </c>
      <c r="AQ116" s="112">
        <f t="shared" si="20"/>
        <v>-0.5873015873015872</v>
      </c>
      <c r="AR116" s="112">
        <f t="shared" si="21"/>
        <v>-0.37</v>
      </c>
      <c r="AX116" s="113">
        <f t="shared" si="22"/>
        <v>707.070707070707</v>
      </c>
      <c r="AY116" s="114" t="str">
        <f t="shared" si="23"/>
        <v>A</v>
      </c>
      <c r="AZ116" s="115">
        <f t="shared" si="24"/>
        <v>707.070707070707</v>
      </c>
      <c r="BA116" s="114" t="str">
        <f t="shared" si="25"/>
        <v>A</v>
      </c>
      <c r="BB116" s="116" t="str">
        <f t="shared" si="26"/>
        <v>A</v>
      </c>
      <c r="BC116" s="115">
        <f t="shared" si="27"/>
        <v>707.070707070707</v>
      </c>
    </row>
    <row r="117" spans="1:55" ht="15">
      <c r="A117" s="117">
        <v>164520</v>
      </c>
      <c r="B117" s="118" t="s">
        <v>21</v>
      </c>
      <c r="C117" s="119" t="s">
        <v>141</v>
      </c>
      <c r="D117" s="119" t="s">
        <v>144</v>
      </c>
      <c r="E117" s="120">
        <v>2022</v>
      </c>
      <c r="F117" s="120" t="s">
        <v>32</v>
      </c>
      <c r="G117" s="121">
        <v>44866</v>
      </c>
      <c r="H117" s="122"/>
      <c r="I117" s="123"/>
      <c r="J117" s="124"/>
      <c r="K117" s="125" t="s">
        <v>23</v>
      </c>
      <c r="L117" s="125" t="s">
        <v>23</v>
      </c>
      <c r="M117" s="125" t="s">
        <v>33</v>
      </c>
      <c r="N117" s="126" t="s">
        <v>34</v>
      </c>
      <c r="O117" s="127" t="s">
        <v>119</v>
      </c>
      <c r="P117" s="127" t="s">
        <v>25</v>
      </c>
      <c r="Q117" s="127" t="s">
        <v>116</v>
      </c>
      <c r="R117" s="127" t="s">
        <v>36</v>
      </c>
      <c r="S117" s="128">
        <v>20.4</v>
      </c>
      <c r="T117" s="129">
        <v>43.2</v>
      </c>
      <c r="U117" s="130">
        <v>851.3708513708514</v>
      </c>
      <c r="V117" s="131">
        <v>1030.1587301587301</v>
      </c>
      <c r="W117" s="108">
        <f t="shared" si="14"/>
        <v>536.3636363636364</v>
      </c>
      <c r="X117" s="109">
        <f t="shared" si="15"/>
        <v>649</v>
      </c>
      <c r="Y117" s="110"/>
      <c r="Z117" s="138">
        <f t="shared" si="16"/>
        <v>37</v>
      </c>
      <c r="AA117" s="138"/>
      <c r="AB117" s="138"/>
      <c r="AC117" s="110"/>
      <c r="AD117" s="139">
        <f t="shared" si="17"/>
        <v>851.3708513708513</v>
      </c>
      <c r="AE117" s="140"/>
      <c r="AF117" s="140"/>
      <c r="AG117" s="140"/>
      <c r="AH117" s="140"/>
      <c r="AI117" s="140"/>
      <c r="AJ117" s="140"/>
      <c r="AK117" s="141"/>
      <c r="AL117" s="142">
        <f t="shared" si="18"/>
        <v>0</v>
      </c>
      <c r="AM117" s="143"/>
      <c r="AN117" s="144"/>
      <c r="AO117" s="110"/>
      <c r="AP117" s="111">
        <f t="shared" si="19"/>
        <v>-315.0072150072149</v>
      </c>
      <c r="AQ117" s="112">
        <f t="shared" si="20"/>
        <v>-0.587301587301587</v>
      </c>
      <c r="AR117" s="112">
        <f t="shared" si="21"/>
        <v>-0.3699999999999999</v>
      </c>
      <c r="AX117" s="113">
        <f t="shared" si="22"/>
        <v>851.3708513708513</v>
      </c>
      <c r="AY117" s="114" t="str">
        <f t="shared" si="23"/>
        <v>A</v>
      </c>
      <c r="AZ117" s="115">
        <f t="shared" si="24"/>
        <v>851.3708513708513</v>
      </c>
      <c r="BA117" s="114" t="str">
        <f t="shared" si="25"/>
        <v>A</v>
      </c>
      <c r="BB117" s="116" t="str">
        <f t="shared" si="26"/>
        <v>A</v>
      </c>
      <c r="BC117" s="115">
        <f t="shared" si="27"/>
        <v>851.3708513708513</v>
      </c>
    </row>
    <row r="118" spans="1:55" ht="15">
      <c r="A118" s="117">
        <v>164518</v>
      </c>
      <c r="B118" s="118" t="s">
        <v>21</v>
      </c>
      <c r="C118" s="119" t="s">
        <v>141</v>
      </c>
      <c r="D118" s="119" t="s">
        <v>145</v>
      </c>
      <c r="E118" s="120">
        <v>2022</v>
      </c>
      <c r="F118" s="120" t="s">
        <v>32</v>
      </c>
      <c r="G118" s="121">
        <v>44856</v>
      </c>
      <c r="H118" s="122"/>
      <c r="I118" s="123"/>
      <c r="J118" s="124"/>
      <c r="K118" s="125" t="s">
        <v>23</v>
      </c>
      <c r="L118" s="125" t="s">
        <v>23</v>
      </c>
      <c r="M118" s="125" t="s">
        <v>33</v>
      </c>
      <c r="N118" s="126" t="s">
        <v>34</v>
      </c>
      <c r="O118" s="127" t="s">
        <v>35</v>
      </c>
      <c r="P118" s="127" t="s">
        <v>25</v>
      </c>
      <c r="Q118" s="127" t="s">
        <v>116</v>
      </c>
      <c r="R118" s="127" t="s">
        <v>36</v>
      </c>
      <c r="S118" s="128">
        <v>20.4</v>
      </c>
      <c r="T118" s="129">
        <v>43.2</v>
      </c>
      <c r="U118" s="130">
        <v>707.070707070707</v>
      </c>
      <c r="V118" s="131">
        <v>855.5555555555555</v>
      </c>
      <c r="W118" s="108">
        <f t="shared" si="14"/>
        <v>445.45454545454544</v>
      </c>
      <c r="X118" s="109">
        <f t="shared" si="15"/>
        <v>539</v>
      </c>
      <c r="Y118" s="110"/>
      <c r="Z118" s="138">
        <f t="shared" si="16"/>
        <v>37</v>
      </c>
      <c r="AA118" s="138"/>
      <c r="AB118" s="138"/>
      <c r="AC118" s="110"/>
      <c r="AD118" s="139">
        <f t="shared" si="17"/>
        <v>707.070707070707</v>
      </c>
      <c r="AE118" s="140"/>
      <c r="AF118" s="140"/>
      <c r="AG118" s="140"/>
      <c r="AH118" s="140"/>
      <c r="AI118" s="140"/>
      <c r="AJ118" s="140"/>
      <c r="AK118" s="141"/>
      <c r="AL118" s="142">
        <f t="shared" si="18"/>
        <v>0</v>
      </c>
      <c r="AM118" s="143"/>
      <c r="AN118" s="144"/>
      <c r="AO118" s="110"/>
      <c r="AP118" s="111">
        <f t="shared" si="19"/>
        <v>-261.6161616161616</v>
      </c>
      <c r="AQ118" s="112">
        <f t="shared" si="20"/>
        <v>-0.5873015873015872</v>
      </c>
      <c r="AR118" s="112">
        <f t="shared" si="21"/>
        <v>-0.37</v>
      </c>
      <c r="AX118" s="113">
        <f t="shared" si="22"/>
        <v>707.070707070707</v>
      </c>
      <c r="AY118" s="114" t="str">
        <f t="shared" si="23"/>
        <v>A</v>
      </c>
      <c r="AZ118" s="115">
        <f t="shared" si="24"/>
        <v>707.070707070707</v>
      </c>
      <c r="BA118" s="114" t="str">
        <f t="shared" si="25"/>
        <v>A</v>
      </c>
      <c r="BB118" s="116" t="str">
        <f t="shared" si="26"/>
        <v>A</v>
      </c>
      <c r="BC118" s="115">
        <f t="shared" si="27"/>
        <v>707.070707070707</v>
      </c>
    </row>
    <row r="119" spans="1:55" ht="15">
      <c r="A119" s="117">
        <v>164521</v>
      </c>
      <c r="B119" s="118" t="s">
        <v>21</v>
      </c>
      <c r="C119" s="119" t="s">
        <v>141</v>
      </c>
      <c r="D119" s="119" t="s">
        <v>146</v>
      </c>
      <c r="E119" s="120">
        <v>2022</v>
      </c>
      <c r="F119" s="120" t="s">
        <v>32</v>
      </c>
      <c r="G119" s="121">
        <v>44887</v>
      </c>
      <c r="H119" s="122"/>
      <c r="I119" s="123"/>
      <c r="J119" s="124"/>
      <c r="K119" s="125" t="s">
        <v>23</v>
      </c>
      <c r="L119" s="125" t="s">
        <v>23</v>
      </c>
      <c r="M119" s="125" t="s">
        <v>33</v>
      </c>
      <c r="N119" s="126" t="s">
        <v>34</v>
      </c>
      <c r="O119" s="127" t="s">
        <v>119</v>
      </c>
      <c r="P119" s="127" t="s">
        <v>25</v>
      </c>
      <c r="Q119" s="127" t="s">
        <v>116</v>
      </c>
      <c r="R119" s="127" t="s">
        <v>36</v>
      </c>
      <c r="S119" s="128">
        <v>20.4</v>
      </c>
      <c r="T119" s="129">
        <v>43.2</v>
      </c>
      <c r="U119" s="130">
        <v>851.3708513708514</v>
      </c>
      <c r="V119" s="131">
        <v>1030.1587301587301</v>
      </c>
      <c r="W119" s="108">
        <f t="shared" si="14"/>
        <v>536.3636363636364</v>
      </c>
      <c r="X119" s="109">
        <f t="shared" si="15"/>
        <v>649</v>
      </c>
      <c r="Y119" s="110"/>
      <c r="Z119" s="138">
        <f t="shared" si="16"/>
        <v>37</v>
      </c>
      <c r="AA119" s="138"/>
      <c r="AB119" s="138"/>
      <c r="AC119" s="110"/>
      <c r="AD119" s="139">
        <f t="shared" si="17"/>
        <v>851.3708513708513</v>
      </c>
      <c r="AE119" s="140"/>
      <c r="AF119" s="140"/>
      <c r="AG119" s="140"/>
      <c r="AH119" s="140"/>
      <c r="AI119" s="140"/>
      <c r="AJ119" s="140"/>
      <c r="AK119" s="141"/>
      <c r="AL119" s="142">
        <f t="shared" si="18"/>
        <v>0</v>
      </c>
      <c r="AM119" s="143"/>
      <c r="AN119" s="144"/>
      <c r="AO119" s="110"/>
      <c r="AP119" s="111">
        <f t="shared" si="19"/>
        <v>-315.0072150072149</v>
      </c>
      <c r="AQ119" s="112">
        <f t="shared" si="20"/>
        <v>-0.587301587301587</v>
      </c>
      <c r="AR119" s="112">
        <f t="shared" si="21"/>
        <v>-0.3699999999999999</v>
      </c>
      <c r="AX119" s="113">
        <f t="shared" si="22"/>
        <v>851.3708513708513</v>
      </c>
      <c r="AY119" s="114" t="str">
        <f t="shared" si="23"/>
        <v>A</v>
      </c>
      <c r="AZ119" s="115">
        <f t="shared" si="24"/>
        <v>851.3708513708513</v>
      </c>
      <c r="BA119" s="114" t="str">
        <f t="shared" si="25"/>
        <v>A</v>
      </c>
      <c r="BB119" s="116" t="str">
        <f t="shared" si="26"/>
        <v>A</v>
      </c>
      <c r="BC119" s="115">
        <f t="shared" si="27"/>
        <v>851.3708513708513</v>
      </c>
    </row>
    <row r="120" spans="1:55" ht="15">
      <c r="A120" s="117">
        <v>164519</v>
      </c>
      <c r="B120" s="118" t="s">
        <v>21</v>
      </c>
      <c r="C120" s="119" t="s">
        <v>141</v>
      </c>
      <c r="D120" s="119" t="s">
        <v>147</v>
      </c>
      <c r="E120" s="120">
        <v>2022</v>
      </c>
      <c r="F120" s="120" t="s">
        <v>32</v>
      </c>
      <c r="G120" s="121">
        <v>44856</v>
      </c>
      <c r="H120" s="122"/>
      <c r="I120" s="123"/>
      <c r="J120" s="124"/>
      <c r="K120" s="125" t="s">
        <v>23</v>
      </c>
      <c r="L120" s="125" t="s">
        <v>23</v>
      </c>
      <c r="M120" s="125" t="s">
        <v>33</v>
      </c>
      <c r="N120" s="126" t="s">
        <v>34</v>
      </c>
      <c r="O120" s="127" t="s">
        <v>35</v>
      </c>
      <c r="P120" s="127" t="s">
        <v>25</v>
      </c>
      <c r="Q120" s="127" t="s">
        <v>116</v>
      </c>
      <c r="R120" s="127" t="s">
        <v>36</v>
      </c>
      <c r="S120" s="128">
        <v>20.4</v>
      </c>
      <c r="T120" s="129">
        <v>43.2</v>
      </c>
      <c r="U120" s="130">
        <v>707.070707070707</v>
      </c>
      <c r="V120" s="131">
        <v>855.5555555555555</v>
      </c>
      <c r="W120" s="108">
        <f t="shared" si="14"/>
        <v>445.45454545454544</v>
      </c>
      <c r="X120" s="109">
        <f t="shared" si="15"/>
        <v>539</v>
      </c>
      <c r="Y120" s="110"/>
      <c r="Z120" s="138">
        <f t="shared" si="16"/>
        <v>37</v>
      </c>
      <c r="AA120" s="138"/>
      <c r="AB120" s="138"/>
      <c r="AC120" s="110"/>
      <c r="AD120" s="139">
        <f t="shared" si="17"/>
        <v>707.070707070707</v>
      </c>
      <c r="AE120" s="140"/>
      <c r="AF120" s="140"/>
      <c r="AG120" s="140"/>
      <c r="AH120" s="140"/>
      <c r="AI120" s="140"/>
      <c r="AJ120" s="140"/>
      <c r="AK120" s="141"/>
      <c r="AL120" s="142">
        <f t="shared" si="18"/>
        <v>0</v>
      </c>
      <c r="AM120" s="143"/>
      <c r="AN120" s="144"/>
      <c r="AO120" s="110"/>
      <c r="AP120" s="111">
        <f t="shared" si="19"/>
        <v>-261.6161616161616</v>
      </c>
      <c r="AQ120" s="112">
        <f t="shared" si="20"/>
        <v>-0.5873015873015872</v>
      </c>
      <c r="AR120" s="112">
        <f t="shared" si="21"/>
        <v>-0.37</v>
      </c>
      <c r="AX120" s="113">
        <f t="shared" si="22"/>
        <v>707.070707070707</v>
      </c>
      <c r="AY120" s="114" t="str">
        <f t="shared" si="23"/>
        <v>A</v>
      </c>
      <c r="AZ120" s="115">
        <f t="shared" si="24"/>
        <v>707.070707070707</v>
      </c>
      <c r="BA120" s="114" t="str">
        <f t="shared" si="25"/>
        <v>A</v>
      </c>
      <c r="BB120" s="116" t="str">
        <f t="shared" si="26"/>
        <v>A</v>
      </c>
      <c r="BC120" s="115">
        <f t="shared" si="27"/>
        <v>707.070707070707</v>
      </c>
    </row>
    <row r="121" spans="1:55" ht="17.25">
      <c r="A121" s="95"/>
      <c r="B121" s="96"/>
      <c r="C121" s="97" t="s">
        <v>148</v>
      </c>
      <c r="D121" s="98"/>
      <c r="E121" s="99"/>
      <c r="F121" s="99"/>
      <c r="G121" s="100"/>
      <c r="H121" s="100"/>
      <c r="I121" s="100"/>
      <c r="J121" s="101"/>
      <c r="K121" s="102" t="s">
        <v>20</v>
      </c>
      <c r="L121" s="99" t="s">
        <v>20</v>
      </c>
      <c r="M121" s="99" t="s">
        <v>20</v>
      </c>
      <c r="N121" s="99" t="s">
        <v>20</v>
      </c>
      <c r="O121" s="103" t="s">
        <v>20</v>
      </c>
      <c r="P121" s="104" t="s">
        <v>20</v>
      </c>
      <c r="Q121" s="103"/>
      <c r="R121" s="103"/>
      <c r="S121" s="103"/>
      <c r="T121" s="105"/>
      <c r="U121" s="106"/>
      <c r="V121" s="107"/>
      <c r="W121" s="108" t="str">
        <f t="shared" si="14"/>
        <v> </v>
      </c>
      <c r="X121" s="109" t="str">
        <f t="shared" si="15"/>
        <v> </v>
      </c>
      <c r="Y121" s="110"/>
      <c r="Z121" s="138" t="str">
        <f t="shared" si="16"/>
        <v> </v>
      </c>
      <c r="AA121" s="138"/>
      <c r="AB121" s="138"/>
      <c r="AC121" s="110"/>
      <c r="AD121" s="139">
        <f t="shared" si="17"/>
      </c>
      <c r="AE121" s="140"/>
      <c r="AF121" s="140"/>
      <c r="AG121" s="140"/>
      <c r="AH121" s="140"/>
      <c r="AI121" s="140"/>
      <c r="AJ121" s="140"/>
      <c r="AK121" s="141"/>
      <c r="AL121" s="142">
        <f t="shared" si="18"/>
      </c>
      <c r="AM121" s="143"/>
      <c r="AN121" s="144"/>
      <c r="AO121" s="110"/>
      <c r="AP121" s="111">
        <f t="shared" si="19"/>
      </c>
      <c r="AQ121" s="112">
        <f t="shared" si="20"/>
      </c>
      <c r="AR121" s="112">
        <f t="shared" si="21"/>
      </c>
      <c r="AX121" s="113" t="str">
        <f t="shared" si="22"/>
        <v> </v>
      </c>
      <c r="AY121" s="114">
        <f t="shared" si="23"/>
      </c>
      <c r="AZ121" s="115" t="str">
        <f t="shared" si="24"/>
        <v> </v>
      </c>
      <c r="BA121" s="114" t="str">
        <f t="shared" si="25"/>
        <v>N</v>
      </c>
      <c r="BB121" s="116" t="str">
        <f t="shared" si="26"/>
        <v>A</v>
      </c>
      <c r="BC121" s="115" t="str">
        <f t="shared" si="27"/>
        <v> </v>
      </c>
    </row>
    <row r="122" spans="1:55" ht="15">
      <c r="A122" s="117">
        <v>151311</v>
      </c>
      <c r="B122" s="118" t="s">
        <v>21</v>
      </c>
      <c r="C122" s="119" t="s">
        <v>148</v>
      </c>
      <c r="D122" s="119" t="s">
        <v>22</v>
      </c>
      <c r="E122" s="120">
        <v>2018</v>
      </c>
      <c r="F122" s="120"/>
      <c r="G122" s="121"/>
      <c r="H122" s="122"/>
      <c r="I122" s="123"/>
      <c r="J122" s="124"/>
      <c r="K122" s="125" t="s">
        <v>23</v>
      </c>
      <c r="L122" s="125" t="s">
        <v>23</v>
      </c>
      <c r="M122" s="125"/>
      <c r="N122" s="126"/>
      <c r="O122" s="127" t="s">
        <v>24</v>
      </c>
      <c r="P122" s="127" t="s">
        <v>25</v>
      </c>
      <c r="Q122" s="127">
        <v>8</v>
      </c>
      <c r="R122" s="127" t="s">
        <v>26</v>
      </c>
      <c r="S122" s="128">
        <v>1.5</v>
      </c>
      <c r="T122" s="129"/>
      <c r="U122" s="130">
        <v>484.06139315230223</v>
      </c>
      <c r="V122" s="131">
        <v>585.7142857142857</v>
      </c>
      <c r="W122" s="108">
        <f t="shared" si="14"/>
        <v>304.9586776859504</v>
      </c>
      <c r="X122" s="109">
        <f t="shared" si="15"/>
        <v>369</v>
      </c>
      <c r="Y122" s="110"/>
      <c r="Z122" s="138">
        <f t="shared" si="16"/>
        <v>37</v>
      </c>
      <c r="AA122" s="138"/>
      <c r="AB122" s="138"/>
      <c r="AC122" s="110"/>
      <c r="AD122" s="139">
        <f t="shared" si="17"/>
        <v>484.0613931523023</v>
      </c>
      <c r="AE122" s="140"/>
      <c r="AF122" s="140"/>
      <c r="AG122" s="140"/>
      <c r="AH122" s="140"/>
      <c r="AI122" s="140"/>
      <c r="AJ122" s="140"/>
      <c r="AK122" s="141"/>
      <c r="AL122" s="142">
        <f t="shared" si="18"/>
        <v>0</v>
      </c>
      <c r="AM122" s="143"/>
      <c r="AN122" s="144"/>
      <c r="AO122" s="110"/>
      <c r="AP122" s="111">
        <f t="shared" si="19"/>
        <v>-179.10271546635187</v>
      </c>
      <c r="AQ122" s="112">
        <f t="shared" si="20"/>
        <v>-0.5873015873015874</v>
      </c>
      <c r="AR122" s="112">
        <f t="shared" si="21"/>
        <v>-0.37</v>
      </c>
      <c r="AX122" s="113">
        <f t="shared" si="22"/>
        <v>484.0613931523023</v>
      </c>
      <c r="AY122" s="114" t="str">
        <f t="shared" si="23"/>
        <v>A</v>
      </c>
      <c r="AZ122" s="115">
        <f t="shared" si="24"/>
        <v>484.0613931523023</v>
      </c>
      <c r="BA122" s="114" t="str">
        <f t="shared" si="25"/>
        <v>N</v>
      </c>
      <c r="BB122" s="116" t="str">
        <f t="shared" si="26"/>
        <v>A</v>
      </c>
      <c r="BC122" s="115">
        <f t="shared" si="27"/>
        <v>484.0613931523023</v>
      </c>
    </row>
    <row r="123" spans="1:55" ht="15">
      <c r="A123" s="117">
        <v>164558</v>
      </c>
      <c r="B123" s="118" t="s">
        <v>21</v>
      </c>
      <c r="C123" s="119" t="s">
        <v>148</v>
      </c>
      <c r="D123" s="119" t="s">
        <v>149</v>
      </c>
      <c r="E123" s="120">
        <v>2022</v>
      </c>
      <c r="F123" s="120" t="s">
        <v>32</v>
      </c>
      <c r="G123" s="121"/>
      <c r="H123" s="122"/>
      <c r="I123" s="123"/>
      <c r="J123" s="124"/>
      <c r="K123" s="125" t="s">
        <v>23</v>
      </c>
      <c r="L123" s="125" t="s">
        <v>23</v>
      </c>
      <c r="M123" s="125" t="s">
        <v>33</v>
      </c>
      <c r="N123" s="126" t="s">
        <v>34</v>
      </c>
      <c r="O123" s="127" t="s">
        <v>119</v>
      </c>
      <c r="P123" s="127" t="s">
        <v>25</v>
      </c>
      <c r="Q123" s="127" t="s">
        <v>116</v>
      </c>
      <c r="R123" s="127" t="s">
        <v>36</v>
      </c>
      <c r="S123" s="128">
        <v>20.4</v>
      </c>
      <c r="T123" s="129">
        <v>43.2</v>
      </c>
      <c r="U123" s="130">
        <v>916.9618260527351</v>
      </c>
      <c r="V123" s="131">
        <v>1109.5238095238094</v>
      </c>
      <c r="W123" s="108">
        <f t="shared" si="14"/>
        <v>577.6859504132232</v>
      </c>
      <c r="X123" s="109">
        <f t="shared" si="15"/>
        <v>699</v>
      </c>
      <c r="Y123" s="110"/>
      <c r="Z123" s="138">
        <f t="shared" si="16"/>
        <v>37</v>
      </c>
      <c r="AA123" s="138"/>
      <c r="AB123" s="138"/>
      <c r="AC123" s="110"/>
      <c r="AD123" s="139">
        <f t="shared" si="17"/>
        <v>916.9618260527351</v>
      </c>
      <c r="AE123" s="140"/>
      <c r="AF123" s="140"/>
      <c r="AG123" s="140"/>
      <c r="AH123" s="140"/>
      <c r="AI123" s="140"/>
      <c r="AJ123" s="140"/>
      <c r="AK123" s="141"/>
      <c r="AL123" s="142">
        <f t="shared" si="18"/>
        <v>0</v>
      </c>
      <c r="AM123" s="143"/>
      <c r="AN123" s="144"/>
      <c r="AO123" s="110"/>
      <c r="AP123" s="111">
        <f t="shared" si="19"/>
        <v>-339.2758756395119</v>
      </c>
      <c r="AQ123" s="112">
        <f t="shared" si="20"/>
        <v>-0.5873015873015872</v>
      </c>
      <c r="AR123" s="112">
        <f t="shared" si="21"/>
        <v>-0.3699999999999999</v>
      </c>
      <c r="AX123" s="113">
        <f t="shared" si="22"/>
        <v>916.9618260527351</v>
      </c>
      <c r="AY123" s="114" t="str">
        <f t="shared" si="23"/>
        <v>A</v>
      </c>
      <c r="AZ123" s="115">
        <f t="shared" si="24"/>
        <v>916.9618260527351</v>
      </c>
      <c r="BA123" s="114" t="str">
        <f t="shared" si="25"/>
        <v>A</v>
      </c>
      <c r="BB123" s="116" t="str">
        <f t="shared" si="26"/>
        <v>A</v>
      </c>
      <c r="BC123" s="115">
        <f t="shared" si="27"/>
        <v>916.9618260527351</v>
      </c>
    </row>
    <row r="124" spans="1:55" ht="15">
      <c r="A124" s="117">
        <v>164556</v>
      </c>
      <c r="B124" s="118" t="s">
        <v>21</v>
      </c>
      <c r="C124" s="119" t="s">
        <v>148</v>
      </c>
      <c r="D124" s="119" t="s">
        <v>150</v>
      </c>
      <c r="E124" s="120">
        <v>2022</v>
      </c>
      <c r="F124" s="120" t="s">
        <v>32</v>
      </c>
      <c r="G124" s="121"/>
      <c r="H124" s="122"/>
      <c r="I124" s="123"/>
      <c r="J124" s="124"/>
      <c r="K124" s="125" t="s">
        <v>23</v>
      </c>
      <c r="L124" s="125" t="s">
        <v>23</v>
      </c>
      <c r="M124" s="125" t="s">
        <v>33</v>
      </c>
      <c r="N124" s="126" t="s">
        <v>34</v>
      </c>
      <c r="O124" s="127" t="s">
        <v>35</v>
      </c>
      <c r="P124" s="127" t="s">
        <v>25</v>
      </c>
      <c r="Q124" s="127" t="s">
        <v>116</v>
      </c>
      <c r="R124" s="127" t="s">
        <v>36</v>
      </c>
      <c r="S124" s="128">
        <v>20.4</v>
      </c>
      <c r="T124" s="129">
        <v>43.2</v>
      </c>
      <c r="U124" s="130">
        <v>772.6616817525909</v>
      </c>
      <c r="V124" s="131">
        <v>934.9206349206349</v>
      </c>
      <c r="W124" s="108">
        <f t="shared" si="14"/>
        <v>486.77685950413223</v>
      </c>
      <c r="X124" s="109">
        <f t="shared" si="15"/>
        <v>589</v>
      </c>
      <c r="Y124" s="110"/>
      <c r="Z124" s="138">
        <f t="shared" si="16"/>
        <v>37</v>
      </c>
      <c r="AA124" s="138"/>
      <c r="AB124" s="138"/>
      <c r="AC124" s="110"/>
      <c r="AD124" s="139">
        <f t="shared" si="17"/>
        <v>772.6616817525908</v>
      </c>
      <c r="AE124" s="140"/>
      <c r="AF124" s="140"/>
      <c r="AG124" s="140"/>
      <c r="AH124" s="140"/>
      <c r="AI124" s="140"/>
      <c r="AJ124" s="140"/>
      <c r="AK124" s="141"/>
      <c r="AL124" s="142">
        <f t="shared" si="18"/>
        <v>0</v>
      </c>
      <c r="AM124" s="143"/>
      <c r="AN124" s="144"/>
      <c r="AO124" s="110"/>
      <c r="AP124" s="111">
        <f t="shared" si="19"/>
        <v>-285.88482224845853</v>
      </c>
      <c r="AQ124" s="112">
        <f t="shared" si="20"/>
        <v>-0.5873015873015872</v>
      </c>
      <c r="AR124" s="112">
        <f t="shared" si="21"/>
        <v>-0.3699999999999999</v>
      </c>
      <c r="AX124" s="113">
        <f t="shared" si="22"/>
        <v>772.6616817525908</v>
      </c>
      <c r="AY124" s="114" t="str">
        <f t="shared" si="23"/>
        <v>A</v>
      </c>
      <c r="AZ124" s="115">
        <f t="shared" si="24"/>
        <v>772.6616817525908</v>
      </c>
      <c r="BA124" s="114" t="str">
        <f t="shared" si="25"/>
        <v>A</v>
      </c>
      <c r="BB124" s="116" t="str">
        <f t="shared" si="26"/>
        <v>A</v>
      </c>
      <c r="BC124" s="115">
        <f t="shared" si="27"/>
        <v>772.6616817525908</v>
      </c>
    </row>
    <row r="125" spans="1:55" ht="15">
      <c r="A125" s="117">
        <v>164559</v>
      </c>
      <c r="B125" s="118" t="s">
        <v>21</v>
      </c>
      <c r="C125" s="119" t="s">
        <v>148</v>
      </c>
      <c r="D125" s="119" t="s">
        <v>151</v>
      </c>
      <c r="E125" s="120">
        <v>2022</v>
      </c>
      <c r="F125" s="120" t="s">
        <v>32</v>
      </c>
      <c r="G125" s="121"/>
      <c r="H125" s="122"/>
      <c r="I125" s="123"/>
      <c r="J125" s="124"/>
      <c r="K125" s="125" t="s">
        <v>23</v>
      </c>
      <c r="L125" s="125" t="s">
        <v>23</v>
      </c>
      <c r="M125" s="125" t="s">
        <v>33</v>
      </c>
      <c r="N125" s="126" t="s">
        <v>34</v>
      </c>
      <c r="O125" s="127" t="s">
        <v>119</v>
      </c>
      <c r="P125" s="127" t="s">
        <v>25</v>
      </c>
      <c r="Q125" s="127" t="s">
        <v>116</v>
      </c>
      <c r="R125" s="127" t="s">
        <v>36</v>
      </c>
      <c r="S125" s="128">
        <v>20.4</v>
      </c>
      <c r="T125" s="129">
        <v>43.2</v>
      </c>
      <c r="U125" s="130">
        <v>916.9618260527351</v>
      </c>
      <c r="V125" s="131">
        <v>1109.5238095238094</v>
      </c>
      <c r="W125" s="108">
        <f t="shared" si="14"/>
        <v>577.6859504132232</v>
      </c>
      <c r="X125" s="109">
        <f t="shared" si="15"/>
        <v>699</v>
      </c>
      <c r="Y125" s="110"/>
      <c r="Z125" s="138">
        <f t="shared" si="16"/>
        <v>37</v>
      </c>
      <c r="AA125" s="138"/>
      <c r="AB125" s="138"/>
      <c r="AC125" s="110"/>
      <c r="AD125" s="139">
        <f t="shared" si="17"/>
        <v>916.9618260527351</v>
      </c>
      <c r="AE125" s="140"/>
      <c r="AF125" s="140"/>
      <c r="AG125" s="140"/>
      <c r="AH125" s="140"/>
      <c r="AI125" s="140"/>
      <c r="AJ125" s="140"/>
      <c r="AK125" s="141"/>
      <c r="AL125" s="142">
        <f t="shared" si="18"/>
        <v>0</v>
      </c>
      <c r="AM125" s="143"/>
      <c r="AN125" s="144"/>
      <c r="AO125" s="110"/>
      <c r="AP125" s="111">
        <f t="shared" si="19"/>
        <v>-339.2758756395119</v>
      </c>
      <c r="AQ125" s="112">
        <f t="shared" si="20"/>
        <v>-0.5873015873015872</v>
      </c>
      <c r="AR125" s="112">
        <f t="shared" si="21"/>
        <v>-0.3699999999999999</v>
      </c>
      <c r="AX125" s="113">
        <f t="shared" si="22"/>
        <v>916.9618260527351</v>
      </c>
      <c r="AY125" s="114" t="str">
        <f t="shared" si="23"/>
        <v>A</v>
      </c>
      <c r="AZ125" s="115">
        <f t="shared" si="24"/>
        <v>916.9618260527351</v>
      </c>
      <c r="BA125" s="114" t="str">
        <f t="shared" si="25"/>
        <v>A</v>
      </c>
      <c r="BB125" s="116" t="str">
        <f t="shared" si="26"/>
        <v>A</v>
      </c>
      <c r="BC125" s="115">
        <f t="shared" si="27"/>
        <v>916.9618260527351</v>
      </c>
    </row>
    <row r="126" spans="1:55" ht="15">
      <c r="A126" s="117">
        <v>164557</v>
      </c>
      <c r="B126" s="118" t="s">
        <v>21</v>
      </c>
      <c r="C126" s="119" t="s">
        <v>148</v>
      </c>
      <c r="D126" s="119" t="s">
        <v>152</v>
      </c>
      <c r="E126" s="120">
        <v>2022</v>
      </c>
      <c r="F126" s="120" t="s">
        <v>32</v>
      </c>
      <c r="G126" s="121"/>
      <c r="H126" s="122"/>
      <c r="I126" s="123"/>
      <c r="J126" s="124"/>
      <c r="K126" s="125" t="s">
        <v>23</v>
      </c>
      <c r="L126" s="125" t="s">
        <v>23</v>
      </c>
      <c r="M126" s="125" t="s">
        <v>33</v>
      </c>
      <c r="N126" s="126" t="s">
        <v>34</v>
      </c>
      <c r="O126" s="127" t="s">
        <v>35</v>
      </c>
      <c r="P126" s="127" t="s">
        <v>25</v>
      </c>
      <c r="Q126" s="127" t="s">
        <v>116</v>
      </c>
      <c r="R126" s="127" t="s">
        <v>36</v>
      </c>
      <c r="S126" s="128">
        <v>20.4</v>
      </c>
      <c r="T126" s="129">
        <v>43.2</v>
      </c>
      <c r="U126" s="130">
        <v>772.6616817525909</v>
      </c>
      <c r="V126" s="131">
        <v>934.9206349206349</v>
      </c>
      <c r="W126" s="108">
        <f t="shared" si="14"/>
        <v>486.77685950413223</v>
      </c>
      <c r="X126" s="109">
        <f t="shared" si="15"/>
        <v>589</v>
      </c>
      <c r="Y126" s="110"/>
      <c r="Z126" s="138">
        <f t="shared" si="16"/>
        <v>37</v>
      </c>
      <c r="AA126" s="138"/>
      <c r="AB126" s="138"/>
      <c r="AC126" s="110"/>
      <c r="AD126" s="139">
        <f t="shared" si="17"/>
        <v>772.6616817525908</v>
      </c>
      <c r="AE126" s="140"/>
      <c r="AF126" s="140"/>
      <c r="AG126" s="140"/>
      <c r="AH126" s="140"/>
      <c r="AI126" s="140"/>
      <c r="AJ126" s="140"/>
      <c r="AK126" s="141"/>
      <c r="AL126" s="142">
        <f t="shared" si="18"/>
        <v>0</v>
      </c>
      <c r="AM126" s="143"/>
      <c r="AN126" s="144"/>
      <c r="AO126" s="110"/>
      <c r="AP126" s="111">
        <f t="shared" si="19"/>
        <v>-285.88482224845853</v>
      </c>
      <c r="AQ126" s="112">
        <f t="shared" si="20"/>
        <v>-0.5873015873015872</v>
      </c>
      <c r="AR126" s="112">
        <f t="shared" si="21"/>
        <v>-0.3699999999999999</v>
      </c>
      <c r="AX126" s="113">
        <f t="shared" si="22"/>
        <v>772.6616817525908</v>
      </c>
      <c r="AY126" s="114" t="str">
        <f t="shared" si="23"/>
        <v>A</v>
      </c>
      <c r="AZ126" s="115">
        <f t="shared" si="24"/>
        <v>772.6616817525908</v>
      </c>
      <c r="BA126" s="114" t="str">
        <f t="shared" si="25"/>
        <v>A</v>
      </c>
      <c r="BB126" s="116" t="str">
        <f t="shared" si="26"/>
        <v>A</v>
      </c>
      <c r="BC126" s="115">
        <f t="shared" si="27"/>
        <v>772.6616817525908</v>
      </c>
    </row>
    <row r="127" spans="1:55" ht="17.25">
      <c r="A127" s="95"/>
      <c r="B127" s="96"/>
      <c r="C127" s="97" t="s">
        <v>153</v>
      </c>
      <c r="D127" s="98"/>
      <c r="E127" s="99"/>
      <c r="F127" s="99"/>
      <c r="G127" s="100"/>
      <c r="H127" s="100"/>
      <c r="I127" s="100"/>
      <c r="J127" s="101"/>
      <c r="K127" s="102" t="s">
        <v>20</v>
      </c>
      <c r="L127" s="99" t="s">
        <v>20</v>
      </c>
      <c r="M127" s="99" t="s">
        <v>20</v>
      </c>
      <c r="N127" s="99" t="s">
        <v>20</v>
      </c>
      <c r="O127" s="103" t="s">
        <v>20</v>
      </c>
      <c r="P127" s="104" t="s">
        <v>20</v>
      </c>
      <c r="Q127" s="103"/>
      <c r="R127" s="103"/>
      <c r="S127" s="103"/>
      <c r="T127" s="105"/>
      <c r="U127" s="106"/>
      <c r="V127" s="107"/>
      <c r="W127" s="108" t="str">
        <f t="shared" si="14"/>
        <v> </v>
      </c>
      <c r="X127" s="109" t="str">
        <f t="shared" si="15"/>
        <v> </v>
      </c>
      <c r="Y127" s="110"/>
      <c r="Z127" s="138" t="str">
        <f t="shared" si="16"/>
        <v> </v>
      </c>
      <c r="AA127" s="138"/>
      <c r="AB127" s="138"/>
      <c r="AC127" s="110"/>
      <c r="AD127" s="139">
        <f t="shared" si="17"/>
      </c>
      <c r="AE127" s="140"/>
      <c r="AF127" s="140"/>
      <c r="AG127" s="140"/>
      <c r="AH127" s="140"/>
      <c r="AI127" s="140"/>
      <c r="AJ127" s="140"/>
      <c r="AK127" s="141"/>
      <c r="AL127" s="142">
        <f t="shared" si="18"/>
      </c>
      <c r="AM127" s="143"/>
      <c r="AN127" s="144"/>
      <c r="AO127" s="110"/>
      <c r="AP127" s="111">
        <f t="shared" si="19"/>
      </c>
      <c r="AQ127" s="112">
        <f t="shared" si="20"/>
      </c>
      <c r="AR127" s="112">
        <f t="shared" si="21"/>
      </c>
      <c r="AX127" s="113" t="str">
        <f t="shared" si="22"/>
        <v> </v>
      </c>
      <c r="AY127" s="114">
        <f t="shared" si="23"/>
      </c>
      <c r="AZ127" s="115" t="str">
        <f t="shared" si="24"/>
        <v> </v>
      </c>
      <c r="BA127" s="114" t="str">
        <f t="shared" si="25"/>
        <v>N</v>
      </c>
      <c r="BB127" s="116" t="str">
        <f t="shared" si="26"/>
        <v>A</v>
      </c>
      <c r="BC127" s="115" t="str">
        <f t="shared" si="27"/>
        <v> </v>
      </c>
    </row>
    <row r="128" spans="1:55" ht="15">
      <c r="A128" s="117">
        <v>164508</v>
      </c>
      <c r="B128" s="118" t="s">
        <v>21</v>
      </c>
      <c r="C128" s="119" t="s">
        <v>153</v>
      </c>
      <c r="D128" s="119" t="s">
        <v>154</v>
      </c>
      <c r="E128" s="120">
        <v>2022</v>
      </c>
      <c r="F128" s="120" t="s">
        <v>32</v>
      </c>
      <c r="G128" s="121"/>
      <c r="H128" s="122"/>
      <c r="I128" s="123"/>
      <c r="J128" s="124"/>
      <c r="K128" s="125" t="s">
        <v>23</v>
      </c>
      <c r="L128" s="125" t="s">
        <v>23</v>
      </c>
      <c r="M128" s="125" t="s">
        <v>33</v>
      </c>
      <c r="N128" s="126" t="s">
        <v>34</v>
      </c>
      <c r="O128" s="127" t="s">
        <v>35</v>
      </c>
      <c r="P128" s="127" t="s">
        <v>25</v>
      </c>
      <c r="Q128" s="127" t="s">
        <v>116</v>
      </c>
      <c r="R128" s="127" t="s">
        <v>36</v>
      </c>
      <c r="S128" s="128">
        <v>20.4</v>
      </c>
      <c r="T128" s="129">
        <v>43.2</v>
      </c>
      <c r="U128" s="130">
        <v>772.6616817525909</v>
      </c>
      <c r="V128" s="131">
        <v>934.9206349206349</v>
      </c>
      <c r="W128" s="108">
        <f t="shared" si="14"/>
        <v>486.77685950413223</v>
      </c>
      <c r="X128" s="109">
        <f t="shared" si="15"/>
        <v>589</v>
      </c>
      <c r="Y128" s="110"/>
      <c r="Z128" s="138">
        <f t="shared" si="16"/>
        <v>37</v>
      </c>
      <c r="AA128" s="138"/>
      <c r="AB128" s="138"/>
      <c r="AC128" s="110"/>
      <c r="AD128" s="139">
        <f t="shared" si="17"/>
        <v>772.6616817525908</v>
      </c>
      <c r="AE128" s="140"/>
      <c r="AF128" s="140"/>
      <c r="AG128" s="140"/>
      <c r="AH128" s="140"/>
      <c r="AI128" s="140"/>
      <c r="AJ128" s="140"/>
      <c r="AK128" s="141"/>
      <c r="AL128" s="142">
        <f t="shared" si="18"/>
        <v>0</v>
      </c>
      <c r="AM128" s="143"/>
      <c r="AN128" s="144"/>
      <c r="AO128" s="110"/>
      <c r="AP128" s="111">
        <f t="shared" si="19"/>
        <v>-285.88482224845853</v>
      </c>
      <c r="AQ128" s="112">
        <f t="shared" si="20"/>
        <v>-0.5873015873015872</v>
      </c>
      <c r="AR128" s="112">
        <f t="shared" si="21"/>
        <v>-0.3699999999999999</v>
      </c>
      <c r="AX128" s="113">
        <f t="shared" si="22"/>
        <v>772.6616817525908</v>
      </c>
      <c r="AY128" s="114" t="str">
        <f t="shared" si="23"/>
        <v>A</v>
      </c>
      <c r="AZ128" s="115">
        <f t="shared" si="24"/>
        <v>772.6616817525908</v>
      </c>
      <c r="BA128" s="114" t="str">
        <f t="shared" si="25"/>
        <v>A</v>
      </c>
      <c r="BB128" s="116" t="str">
        <f t="shared" si="26"/>
        <v>A</v>
      </c>
      <c r="BC128" s="115">
        <f t="shared" si="27"/>
        <v>772.6616817525908</v>
      </c>
    </row>
    <row r="129" spans="1:55" ht="15">
      <c r="A129" s="117">
        <v>164510</v>
      </c>
      <c r="B129" s="118" t="s">
        <v>21</v>
      </c>
      <c r="C129" s="119" t="s">
        <v>153</v>
      </c>
      <c r="D129" s="119" t="s">
        <v>155</v>
      </c>
      <c r="E129" s="120">
        <v>2022</v>
      </c>
      <c r="F129" s="120" t="s">
        <v>32</v>
      </c>
      <c r="G129" s="121"/>
      <c r="H129" s="122"/>
      <c r="I129" s="123"/>
      <c r="J129" s="124"/>
      <c r="K129" s="125" t="s">
        <v>23</v>
      </c>
      <c r="L129" s="125" t="s">
        <v>23</v>
      </c>
      <c r="M129" s="125" t="s">
        <v>33</v>
      </c>
      <c r="N129" s="126" t="s">
        <v>34</v>
      </c>
      <c r="O129" s="127" t="s">
        <v>35</v>
      </c>
      <c r="P129" s="127" t="s">
        <v>25</v>
      </c>
      <c r="Q129" s="127" t="s">
        <v>116</v>
      </c>
      <c r="R129" s="127" t="s">
        <v>36</v>
      </c>
      <c r="S129" s="128">
        <v>20.4</v>
      </c>
      <c r="T129" s="129">
        <v>43.2</v>
      </c>
      <c r="U129" s="130">
        <v>772.6616817525909</v>
      </c>
      <c r="V129" s="131">
        <v>934.9206349206349</v>
      </c>
      <c r="W129" s="108">
        <f t="shared" si="14"/>
        <v>486.77685950413223</v>
      </c>
      <c r="X129" s="109">
        <f t="shared" si="15"/>
        <v>589</v>
      </c>
      <c r="Y129" s="110"/>
      <c r="Z129" s="138">
        <f t="shared" si="16"/>
        <v>37</v>
      </c>
      <c r="AA129" s="138"/>
      <c r="AB129" s="138"/>
      <c r="AC129" s="110"/>
      <c r="AD129" s="139">
        <f t="shared" si="17"/>
        <v>772.6616817525908</v>
      </c>
      <c r="AE129" s="140"/>
      <c r="AF129" s="140"/>
      <c r="AG129" s="140"/>
      <c r="AH129" s="140"/>
      <c r="AI129" s="140"/>
      <c r="AJ129" s="140"/>
      <c r="AK129" s="141"/>
      <c r="AL129" s="142">
        <f t="shared" si="18"/>
        <v>0</v>
      </c>
      <c r="AM129" s="143"/>
      <c r="AN129" s="144"/>
      <c r="AO129" s="110"/>
      <c r="AP129" s="111">
        <f t="shared" si="19"/>
        <v>-285.88482224845853</v>
      </c>
      <c r="AQ129" s="112">
        <f t="shared" si="20"/>
        <v>-0.5873015873015872</v>
      </c>
      <c r="AR129" s="112">
        <f t="shared" si="21"/>
        <v>-0.3699999999999999</v>
      </c>
      <c r="AX129" s="113">
        <f t="shared" si="22"/>
        <v>772.6616817525908</v>
      </c>
      <c r="AY129" s="114" t="str">
        <f t="shared" si="23"/>
        <v>A</v>
      </c>
      <c r="AZ129" s="115">
        <f t="shared" si="24"/>
        <v>772.6616817525908</v>
      </c>
      <c r="BA129" s="114" t="str">
        <f t="shared" si="25"/>
        <v>A</v>
      </c>
      <c r="BB129" s="116" t="str">
        <f t="shared" si="26"/>
        <v>A</v>
      </c>
      <c r="BC129" s="115">
        <f t="shared" si="27"/>
        <v>772.6616817525908</v>
      </c>
    </row>
    <row r="130" spans="1:55" ht="15">
      <c r="A130" s="117">
        <v>164509</v>
      </c>
      <c r="B130" s="118" t="s">
        <v>21</v>
      </c>
      <c r="C130" s="119" t="s">
        <v>153</v>
      </c>
      <c r="D130" s="119" t="s">
        <v>156</v>
      </c>
      <c r="E130" s="120">
        <v>2022</v>
      </c>
      <c r="F130" s="120" t="s">
        <v>32</v>
      </c>
      <c r="G130" s="121"/>
      <c r="H130" s="122"/>
      <c r="I130" s="123"/>
      <c r="J130" s="124"/>
      <c r="K130" s="125" t="s">
        <v>23</v>
      </c>
      <c r="L130" s="125" t="s">
        <v>23</v>
      </c>
      <c r="M130" s="125" t="s">
        <v>33</v>
      </c>
      <c r="N130" s="126" t="s">
        <v>34</v>
      </c>
      <c r="O130" s="127" t="s">
        <v>38</v>
      </c>
      <c r="P130" s="127" t="s">
        <v>25</v>
      </c>
      <c r="Q130" s="127" t="s">
        <v>157</v>
      </c>
      <c r="R130" s="127" t="s">
        <v>36</v>
      </c>
      <c r="S130" s="128">
        <v>20</v>
      </c>
      <c r="T130" s="129">
        <v>43.2</v>
      </c>
      <c r="U130" s="130">
        <v>772.6616817525909</v>
      </c>
      <c r="V130" s="131">
        <v>934.9206349206349</v>
      </c>
      <c r="W130" s="108">
        <f t="shared" si="14"/>
        <v>486.77685950413223</v>
      </c>
      <c r="X130" s="109">
        <f t="shared" si="15"/>
        <v>589</v>
      </c>
      <c r="Y130" s="110"/>
      <c r="Z130" s="138">
        <f t="shared" si="16"/>
        <v>37</v>
      </c>
      <c r="AA130" s="138"/>
      <c r="AB130" s="138"/>
      <c r="AC130" s="110"/>
      <c r="AD130" s="139">
        <f t="shared" si="17"/>
        <v>772.6616817525908</v>
      </c>
      <c r="AE130" s="140"/>
      <c r="AF130" s="140"/>
      <c r="AG130" s="140"/>
      <c r="AH130" s="140"/>
      <c r="AI130" s="140"/>
      <c r="AJ130" s="140"/>
      <c r="AK130" s="141"/>
      <c r="AL130" s="142">
        <f t="shared" si="18"/>
        <v>0</v>
      </c>
      <c r="AM130" s="143"/>
      <c r="AN130" s="144"/>
      <c r="AO130" s="110"/>
      <c r="AP130" s="111">
        <f t="shared" si="19"/>
        <v>-285.88482224845853</v>
      </c>
      <c r="AQ130" s="112">
        <f t="shared" si="20"/>
        <v>-0.5873015873015872</v>
      </c>
      <c r="AR130" s="112">
        <f t="shared" si="21"/>
        <v>-0.3699999999999999</v>
      </c>
      <c r="AX130" s="113">
        <f t="shared" si="22"/>
        <v>772.6616817525908</v>
      </c>
      <c r="AY130" s="114" t="str">
        <f t="shared" si="23"/>
        <v>A</v>
      </c>
      <c r="AZ130" s="115">
        <f t="shared" si="24"/>
        <v>772.6616817525908</v>
      </c>
      <c r="BA130" s="114" t="str">
        <f t="shared" si="25"/>
        <v>A</v>
      </c>
      <c r="BB130" s="116" t="str">
        <f t="shared" si="26"/>
        <v>A</v>
      </c>
      <c r="BC130" s="115">
        <f t="shared" si="27"/>
        <v>772.6616817525908</v>
      </c>
    </row>
    <row r="131" spans="1:55" ht="15">
      <c r="A131" s="117">
        <v>164511</v>
      </c>
      <c r="B131" s="118" t="s">
        <v>21</v>
      </c>
      <c r="C131" s="119" t="s">
        <v>153</v>
      </c>
      <c r="D131" s="119" t="s">
        <v>158</v>
      </c>
      <c r="E131" s="120">
        <v>2022</v>
      </c>
      <c r="F131" s="120" t="s">
        <v>32</v>
      </c>
      <c r="G131" s="121"/>
      <c r="H131" s="122"/>
      <c r="I131" s="123"/>
      <c r="J131" s="124"/>
      <c r="K131" s="125" t="s">
        <v>23</v>
      </c>
      <c r="L131" s="125" t="s">
        <v>23</v>
      </c>
      <c r="M131" s="125" t="s">
        <v>33</v>
      </c>
      <c r="N131" s="126" t="s">
        <v>34</v>
      </c>
      <c r="O131" s="127" t="s">
        <v>35</v>
      </c>
      <c r="P131" s="127" t="s">
        <v>25</v>
      </c>
      <c r="Q131" s="127" t="s">
        <v>116</v>
      </c>
      <c r="R131" s="127" t="s">
        <v>36</v>
      </c>
      <c r="S131" s="128">
        <v>20.4</v>
      </c>
      <c r="T131" s="129">
        <v>43.2</v>
      </c>
      <c r="U131" s="130">
        <v>772.6616817525909</v>
      </c>
      <c r="V131" s="131">
        <v>934.9206349206349</v>
      </c>
      <c r="W131" s="108">
        <f t="shared" si="14"/>
        <v>486.77685950413223</v>
      </c>
      <c r="X131" s="109">
        <f t="shared" si="15"/>
        <v>589</v>
      </c>
      <c r="Y131" s="110"/>
      <c r="Z131" s="138">
        <f t="shared" si="16"/>
        <v>37</v>
      </c>
      <c r="AA131" s="138"/>
      <c r="AB131" s="138"/>
      <c r="AC131" s="110"/>
      <c r="AD131" s="139">
        <f t="shared" si="17"/>
        <v>772.6616817525908</v>
      </c>
      <c r="AE131" s="140"/>
      <c r="AF131" s="140"/>
      <c r="AG131" s="140"/>
      <c r="AH131" s="140"/>
      <c r="AI131" s="140"/>
      <c r="AJ131" s="140"/>
      <c r="AK131" s="141"/>
      <c r="AL131" s="142">
        <f t="shared" si="18"/>
        <v>0</v>
      </c>
      <c r="AM131" s="143"/>
      <c r="AN131" s="144"/>
      <c r="AO131" s="110"/>
      <c r="AP131" s="111">
        <f t="shared" si="19"/>
        <v>-285.88482224845853</v>
      </c>
      <c r="AQ131" s="112">
        <f t="shared" si="20"/>
        <v>-0.5873015873015872</v>
      </c>
      <c r="AR131" s="112">
        <f t="shared" si="21"/>
        <v>-0.3699999999999999</v>
      </c>
      <c r="AX131" s="113">
        <f t="shared" si="22"/>
        <v>772.6616817525908</v>
      </c>
      <c r="AY131" s="114" t="str">
        <f t="shared" si="23"/>
        <v>A</v>
      </c>
      <c r="AZ131" s="115">
        <f t="shared" si="24"/>
        <v>772.6616817525908</v>
      </c>
      <c r="BA131" s="114" t="str">
        <f t="shared" si="25"/>
        <v>A</v>
      </c>
      <c r="BB131" s="116" t="str">
        <f t="shared" si="26"/>
        <v>A</v>
      </c>
      <c r="BC131" s="115">
        <f t="shared" si="27"/>
        <v>772.6616817525908</v>
      </c>
    </row>
    <row r="132" spans="1:55" ht="15">
      <c r="A132" s="117">
        <v>164513</v>
      </c>
      <c r="B132" s="118" t="s">
        <v>21</v>
      </c>
      <c r="C132" s="119" t="s">
        <v>153</v>
      </c>
      <c r="D132" s="119" t="s">
        <v>159</v>
      </c>
      <c r="E132" s="120">
        <v>2022</v>
      </c>
      <c r="F132" s="120" t="s">
        <v>32</v>
      </c>
      <c r="G132" s="121"/>
      <c r="H132" s="122"/>
      <c r="I132" s="123"/>
      <c r="J132" s="124"/>
      <c r="K132" s="125" t="s">
        <v>23</v>
      </c>
      <c r="L132" s="125" t="s">
        <v>23</v>
      </c>
      <c r="M132" s="125" t="s">
        <v>33</v>
      </c>
      <c r="N132" s="126" t="s">
        <v>34</v>
      </c>
      <c r="O132" s="127" t="s">
        <v>38</v>
      </c>
      <c r="P132" s="127" t="s">
        <v>25</v>
      </c>
      <c r="Q132" s="127" t="s">
        <v>157</v>
      </c>
      <c r="R132" s="127" t="s">
        <v>36</v>
      </c>
      <c r="S132" s="128">
        <v>20</v>
      </c>
      <c r="T132" s="129">
        <v>43.2</v>
      </c>
      <c r="U132" s="130">
        <v>772.6616817525909</v>
      </c>
      <c r="V132" s="131">
        <v>934.9206349206349</v>
      </c>
      <c r="W132" s="108">
        <f t="shared" si="14"/>
        <v>486.77685950413223</v>
      </c>
      <c r="X132" s="109">
        <f t="shared" si="15"/>
        <v>589</v>
      </c>
      <c r="Y132" s="110"/>
      <c r="Z132" s="138">
        <f t="shared" si="16"/>
        <v>37</v>
      </c>
      <c r="AA132" s="138"/>
      <c r="AB132" s="138"/>
      <c r="AC132" s="110"/>
      <c r="AD132" s="139">
        <f t="shared" si="17"/>
        <v>772.6616817525908</v>
      </c>
      <c r="AE132" s="140"/>
      <c r="AF132" s="140"/>
      <c r="AG132" s="140"/>
      <c r="AH132" s="140"/>
      <c r="AI132" s="140"/>
      <c r="AJ132" s="140"/>
      <c r="AK132" s="141"/>
      <c r="AL132" s="142">
        <f t="shared" si="18"/>
        <v>0</v>
      </c>
      <c r="AM132" s="143"/>
      <c r="AN132" s="144"/>
      <c r="AO132" s="110"/>
      <c r="AP132" s="111">
        <f t="shared" si="19"/>
        <v>-285.88482224845853</v>
      </c>
      <c r="AQ132" s="112">
        <f t="shared" si="20"/>
        <v>-0.5873015873015872</v>
      </c>
      <c r="AR132" s="112">
        <f t="shared" si="21"/>
        <v>-0.3699999999999999</v>
      </c>
      <c r="AX132" s="113">
        <f t="shared" si="22"/>
        <v>772.6616817525908</v>
      </c>
      <c r="AY132" s="114" t="str">
        <f t="shared" si="23"/>
        <v>A</v>
      </c>
      <c r="AZ132" s="115">
        <f t="shared" si="24"/>
        <v>772.6616817525908</v>
      </c>
      <c r="BA132" s="114" t="str">
        <f t="shared" si="25"/>
        <v>A</v>
      </c>
      <c r="BB132" s="116" t="str">
        <f t="shared" si="26"/>
        <v>A</v>
      </c>
      <c r="BC132" s="115">
        <f t="shared" si="27"/>
        <v>772.6616817525908</v>
      </c>
    </row>
    <row r="133" spans="1:55" ht="15">
      <c r="A133" s="117">
        <v>164512</v>
      </c>
      <c r="B133" s="118" t="s">
        <v>21</v>
      </c>
      <c r="C133" s="119" t="s">
        <v>153</v>
      </c>
      <c r="D133" s="119" t="s">
        <v>160</v>
      </c>
      <c r="E133" s="120">
        <v>2022</v>
      </c>
      <c r="F133" s="120" t="s">
        <v>32</v>
      </c>
      <c r="G133" s="121"/>
      <c r="H133" s="122"/>
      <c r="I133" s="123"/>
      <c r="J133" s="124"/>
      <c r="K133" s="125" t="s">
        <v>23</v>
      </c>
      <c r="L133" s="125" t="s">
        <v>23</v>
      </c>
      <c r="M133" s="125" t="s">
        <v>33</v>
      </c>
      <c r="N133" s="126" t="s">
        <v>34</v>
      </c>
      <c r="O133" s="127" t="s">
        <v>35</v>
      </c>
      <c r="P133" s="127" t="s">
        <v>25</v>
      </c>
      <c r="Q133" s="127" t="s">
        <v>116</v>
      </c>
      <c r="R133" s="127" t="s">
        <v>36</v>
      </c>
      <c r="S133" s="128">
        <v>20.4</v>
      </c>
      <c r="T133" s="129">
        <v>43.2</v>
      </c>
      <c r="U133" s="130">
        <v>772.6616817525909</v>
      </c>
      <c r="V133" s="131">
        <v>934.9206349206349</v>
      </c>
      <c r="W133" s="108">
        <f t="shared" si="14"/>
        <v>486.77685950413223</v>
      </c>
      <c r="X133" s="109">
        <f t="shared" si="15"/>
        <v>589</v>
      </c>
      <c r="Y133" s="110"/>
      <c r="Z133" s="138">
        <f t="shared" si="16"/>
        <v>37</v>
      </c>
      <c r="AA133" s="138"/>
      <c r="AB133" s="138"/>
      <c r="AC133" s="110"/>
      <c r="AD133" s="139">
        <f t="shared" si="17"/>
        <v>772.6616817525908</v>
      </c>
      <c r="AE133" s="140"/>
      <c r="AF133" s="140"/>
      <c r="AG133" s="140"/>
      <c r="AH133" s="140"/>
      <c r="AI133" s="140"/>
      <c r="AJ133" s="140"/>
      <c r="AK133" s="141"/>
      <c r="AL133" s="142">
        <f t="shared" si="18"/>
        <v>0</v>
      </c>
      <c r="AM133" s="143"/>
      <c r="AN133" s="144"/>
      <c r="AO133" s="110"/>
      <c r="AP133" s="111">
        <f t="shared" si="19"/>
        <v>-285.88482224845853</v>
      </c>
      <c r="AQ133" s="112">
        <f t="shared" si="20"/>
        <v>-0.5873015873015872</v>
      </c>
      <c r="AR133" s="112">
        <f t="shared" si="21"/>
        <v>-0.3699999999999999</v>
      </c>
      <c r="AX133" s="113">
        <f t="shared" si="22"/>
        <v>772.6616817525908</v>
      </c>
      <c r="AY133" s="114" t="str">
        <f t="shared" si="23"/>
        <v>A</v>
      </c>
      <c r="AZ133" s="115">
        <f t="shared" si="24"/>
        <v>772.6616817525908</v>
      </c>
      <c r="BA133" s="114" t="str">
        <f t="shared" si="25"/>
        <v>A</v>
      </c>
      <c r="BB133" s="116" t="str">
        <f t="shared" si="26"/>
        <v>A</v>
      </c>
      <c r="BC133" s="115">
        <f t="shared" si="27"/>
        <v>772.6616817525908</v>
      </c>
    </row>
    <row r="134" spans="1:55" ht="15">
      <c r="A134" s="117">
        <v>164514</v>
      </c>
      <c r="B134" s="118" t="s">
        <v>21</v>
      </c>
      <c r="C134" s="119" t="s">
        <v>153</v>
      </c>
      <c r="D134" s="119" t="s">
        <v>161</v>
      </c>
      <c r="E134" s="120">
        <v>2022</v>
      </c>
      <c r="F134" s="120" t="s">
        <v>32</v>
      </c>
      <c r="G134" s="121"/>
      <c r="H134" s="122"/>
      <c r="I134" s="123"/>
      <c r="J134" s="124"/>
      <c r="K134" s="125" t="s">
        <v>23</v>
      </c>
      <c r="L134" s="125" t="s">
        <v>23</v>
      </c>
      <c r="M134" s="125" t="s">
        <v>33</v>
      </c>
      <c r="N134" s="126" t="s">
        <v>34</v>
      </c>
      <c r="O134" s="127" t="s">
        <v>38</v>
      </c>
      <c r="P134" s="127" t="s">
        <v>25</v>
      </c>
      <c r="Q134" s="127" t="s">
        <v>157</v>
      </c>
      <c r="R134" s="127" t="s">
        <v>36</v>
      </c>
      <c r="S134" s="128">
        <v>20</v>
      </c>
      <c r="T134" s="129">
        <v>43.2</v>
      </c>
      <c r="U134" s="130">
        <v>772.6616817525909</v>
      </c>
      <c r="V134" s="131">
        <v>934.9206349206349</v>
      </c>
      <c r="W134" s="108">
        <f t="shared" si="14"/>
        <v>486.77685950413223</v>
      </c>
      <c r="X134" s="109">
        <f t="shared" si="15"/>
        <v>589</v>
      </c>
      <c r="Y134" s="110"/>
      <c r="Z134" s="138">
        <f t="shared" si="16"/>
        <v>37</v>
      </c>
      <c r="AA134" s="138"/>
      <c r="AB134" s="138"/>
      <c r="AC134" s="110"/>
      <c r="AD134" s="139">
        <f t="shared" si="17"/>
        <v>772.6616817525908</v>
      </c>
      <c r="AE134" s="140"/>
      <c r="AF134" s="140"/>
      <c r="AG134" s="140"/>
      <c r="AH134" s="140"/>
      <c r="AI134" s="140"/>
      <c r="AJ134" s="140"/>
      <c r="AK134" s="141"/>
      <c r="AL134" s="142">
        <f t="shared" si="18"/>
        <v>0</v>
      </c>
      <c r="AM134" s="143"/>
      <c r="AN134" s="144"/>
      <c r="AO134" s="110"/>
      <c r="AP134" s="111">
        <f t="shared" si="19"/>
        <v>-285.88482224845853</v>
      </c>
      <c r="AQ134" s="112">
        <f t="shared" si="20"/>
        <v>-0.5873015873015872</v>
      </c>
      <c r="AR134" s="112">
        <f t="shared" si="21"/>
        <v>-0.3699999999999999</v>
      </c>
      <c r="AX134" s="113">
        <f t="shared" si="22"/>
        <v>772.6616817525908</v>
      </c>
      <c r="AY134" s="114" t="str">
        <f t="shared" si="23"/>
        <v>A</v>
      </c>
      <c r="AZ134" s="115">
        <f t="shared" si="24"/>
        <v>772.6616817525908</v>
      </c>
      <c r="BA134" s="114" t="str">
        <f t="shared" si="25"/>
        <v>A</v>
      </c>
      <c r="BB134" s="116" t="str">
        <f t="shared" si="26"/>
        <v>A</v>
      </c>
      <c r="BC134" s="115">
        <f t="shared" si="27"/>
        <v>772.6616817525908</v>
      </c>
    </row>
    <row r="135" spans="1:55" ht="17.25">
      <c r="A135" s="95"/>
      <c r="B135" s="96"/>
      <c r="C135" s="97" t="s">
        <v>162</v>
      </c>
      <c r="D135" s="98"/>
      <c r="E135" s="99"/>
      <c r="F135" s="99"/>
      <c r="G135" s="100"/>
      <c r="H135" s="100"/>
      <c r="I135" s="100"/>
      <c r="J135" s="101"/>
      <c r="K135" s="102" t="s">
        <v>20</v>
      </c>
      <c r="L135" s="99" t="s">
        <v>20</v>
      </c>
      <c r="M135" s="99" t="s">
        <v>20</v>
      </c>
      <c r="N135" s="99" t="s">
        <v>20</v>
      </c>
      <c r="O135" s="103" t="s">
        <v>20</v>
      </c>
      <c r="P135" s="104" t="s">
        <v>20</v>
      </c>
      <c r="Q135" s="103"/>
      <c r="R135" s="103"/>
      <c r="S135" s="103"/>
      <c r="T135" s="105"/>
      <c r="U135" s="106"/>
      <c r="V135" s="107"/>
      <c r="W135" s="108" t="str">
        <f t="shared" si="14"/>
        <v> </v>
      </c>
      <c r="X135" s="109" t="str">
        <f t="shared" si="15"/>
        <v> </v>
      </c>
      <c r="Y135" s="110"/>
      <c r="Z135" s="138" t="str">
        <f t="shared" si="16"/>
        <v> </v>
      </c>
      <c r="AA135" s="138"/>
      <c r="AB135" s="138"/>
      <c r="AC135" s="110"/>
      <c r="AD135" s="139">
        <f t="shared" si="17"/>
      </c>
      <c r="AE135" s="140"/>
      <c r="AF135" s="140"/>
      <c r="AG135" s="140"/>
      <c r="AH135" s="140"/>
      <c r="AI135" s="140"/>
      <c r="AJ135" s="140"/>
      <c r="AK135" s="141"/>
      <c r="AL135" s="142">
        <f t="shared" si="18"/>
      </c>
      <c r="AM135" s="143"/>
      <c r="AN135" s="144"/>
      <c r="AO135" s="110"/>
      <c r="AP135" s="111">
        <f t="shared" si="19"/>
      </c>
      <c r="AQ135" s="112">
        <f t="shared" si="20"/>
      </c>
      <c r="AR135" s="112">
        <f t="shared" si="21"/>
      </c>
      <c r="AX135" s="113" t="str">
        <f t="shared" si="22"/>
        <v> </v>
      </c>
      <c r="AY135" s="114">
        <f t="shared" si="23"/>
      </c>
      <c r="AZ135" s="115" t="str">
        <f t="shared" si="24"/>
        <v> </v>
      </c>
      <c r="BA135" s="114" t="str">
        <f t="shared" si="25"/>
        <v>N</v>
      </c>
      <c r="BB135" s="116" t="str">
        <f t="shared" si="26"/>
        <v>A</v>
      </c>
      <c r="BC135" s="115" t="str">
        <f t="shared" si="27"/>
        <v> </v>
      </c>
    </row>
    <row r="136" spans="1:55" ht="15">
      <c r="A136" s="117">
        <v>158818</v>
      </c>
      <c r="B136" s="118" t="s">
        <v>21</v>
      </c>
      <c r="C136" s="119" t="s">
        <v>162</v>
      </c>
      <c r="D136" s="119" t="s">
        <v>163</v>
      </c>
      <c r="E136" s="120">
        <v>2022</v>
      </c>
      <c r="F136" s="120" t="s">
        <v>32</v>
      </c>
      <c r="G136" s="121"/>
      <c r="H136" s="122"/>
      <c r="I136" s="123"/>
      <c r="J136" s="124"/>
      <c r="K136" s="125" t="s">
        <v>23</v>
      </c>
      <c r="L136" s="125" t="s">
        <v>23</v>
      </c>
      <c r="M136" s="125" t="s">
        <v>33</v>
      </c>
      <c r="N136" s="126" t="s">
        <v>34</v>
      </c>
      <c r="O136" s="127" t="s">
        <v>35</v>
      </c>
      <c r="P136" s="127" t="s">
        <v>25</v>
      </c>
      <c r="Q136" s="127" t="s">
        <v>116</v>
      </c>
      <c r="R136" s="127" t="s">
        <v>36</v>
      </c>
      <c r="S136" s="128">
        <v>20.85</v>
      </c>
      <c r="T136" s="129">
        <v>43.2</v>
      </c>
      <c r="U136" s="130">
        <v>772.6616817525909</v>
      </c>
      <c r="V136" s="131">
        <v>934.9206349206349</v>
      </c>
      <c r="W136" s="108">
        <f t="shared" si="14"/>
        <v>486.77685950413223</v>
      </c>
      <c r="X136" s="109">
        <f t="shared" si="15"/>
        <v>589</v>
      </c>
      <c r="Y136" s="110"/>
      <c r="Z136" s="138">
        <f t="shared" si="16"/>
        <v>37</v>
      </c>
      <c r="AA136" s="138"/>
      <c r="AB136" s="138"/>
      <c r="AC136" s="110"/>
      <c r="AD136" s="139">
        <f t="shared" si="17"/>
        <v>772.6616817525908</v>
      </c>
      <c r="AE136" s="140"/>
      <c r="AF136" s="140"/>
      <c r="AG136" s="140"/>
      <c r="AH136" s="140"/>
      <c r="AI136" s="140"/>
      <c r="AJ136" s="140"/>
      <c r="AK136" s="141"/>
      <c r="AL136" s="142">
        <f t="shared" si="18"/>
        <v>0</v>
      </c>
      <c r="AM136" s="143"/>
      <c r="AN136" s="144"/>
      <c r="AO136" s="110"/>
      <c r="AP136" s="111">
        <f t="shared" si="19"/>
        <v>-285.88482224845853</v>
      </c>
      <c r="AQ136" s="112">
        <f t="shared" si="20"/>
        <v>-0.5873015873015872</v>
      </c>
      <c r="AR136" s="112">
        <f t="shared" si="21"/>
        <v>-0.3699999999999999</v>
      </c>
      <c r="AX136" s="113">
        <f t="shared" si="22"/>
        <v>772.6616817525908</v>
      </c>
      <c r="AY136" s="114" t="str">
        <f t="shared" si="23"/>
        <v>A</v>
      </c>
      <c r="AZ136" s="115">
        <f t="shared" si="24"/>
        <v>772.6616817525908</v>
      </c>
      <c r="BA136" s="114" t="str">
        <f t="shared" si="25"/>
        <v>A</v>
      </c>
      <c r="BB136" s="116" t="str">
        <f t="shared" si="26"/>
        <v>A</v>
      </c>
      <c r="BC136" s="115">
        <f t="shared" si="27"/>
        <v>772.6616817525908</v>
      </c>
    </row>
    <row r="137" spans="1:55" ht="15">
      <c r="A137" s="117">
        <v>164515</v>
      </c>
      <c r="B137" s="118" t="s">
        <v>21</v>
      </c>
      <c r="C137" s="119" t="s">
        <v>162</v>
      </c>
      <c r="D137" s="119" t="s">
        <v>164</v>
      </c>
      <c r="E137" s="120">
        <v>2022</v>
      </c>
      <c r="F137" s="120" t="s">
        <v>32</v>
      </c>
      <c r="G137" s="121"/>
      <c r="H137" s="122"/>
      <c r="I137" s="123"/>
      <c r="J137" s="124"/>
      <c r="K137" s="125" t="s">
        <v>23</v>
      </c>
      <c r="L137" s="125" t="s">
        <v>23</v>
      </c>
      <c r="M137" s="125" t="s">
        <v>33</v>
      </c>
      <c r="N137" s="126">
        <v>0</v>
      </c>
      <c r="O137" s="127" t="s">
        <v>35</v>
      </c>
      <c r="P137" s="127" t="s">
        <v>25</v>
      </c>
      <c r="Q137" s="127" t="s">
        <v>116</v>
      </c>
      <c r="R137" s="127" t="s">
        <v>36</v>
      </c>
      <c r="S137" s="128">
        <v>20.4</v>
      </c>
      <c r="T137" s="129">
        <v>43.2</v>
      </c>
      <c r="U137" s="130">
        <v>772.6616817525909</v>
      </c>
      <c r="V137" s="131">
        <v>934.9206349206349</v>
      </c>
      <c r="W137" s="108">
        <f t="shared" si="14"/>
        <v>486.77685950413223</v>
      </c>
      <c r="X137" s="109">
        <f t="shared" si="15"/>
        <v>589</v>
      </c>
      <c r="Y137" s="110"/>
      <c r="Z137" s="138">
        <f t="shared" si="16"/>
        <v>37</v>
      </c>
      <c r="AA137" s="138"/>
      <c r="AB137" s="138"/>
      <c r="AC137" s="110"/>
      <c r="AD137" s="139">
        <f t="shared" si="17"/>
        <v>772.6616817525908</v>
      </c>
      <c r="AE137" s="140"/>
      <c r="AF137" s="140"/>
      <c r="AG137" s="140"/>
      <c r="AH137" s="140"/>
      <c r="AI137" s="140"/>
      <c r="AJ137" s="140"/>
      <c r="AK137" s="141"/>
      <c r="AL137" s="142">
        <f t="shared" si="18"/>
        <v>0</v>
      </c>
      <c r="AM137" s="143"/>
      <c r="AN137" s="144"/>
      <c r="AO137" s="110"/>
      <c r="AP137" s="111">
        <f t="shared" si="19"/>
        <v>-285.88482224845853</v>
      </c>
      <c r="AQ137" s="112">
        <f t="shared" si="20"/>
        <v>-0.5873015873015872</v>
      </c>
      <c r="AR137" s="112">
        <f t="shared" si="21"/>
        <v>-0.3699999999999999</v>
      </c>
      <c r="AX137" s="113">
        <f t="shared" si="22"/>
        <v>772.6616817525908</v>
      </c>
      <c r="AY137" s="114" t="str">
        <f t="shared" si="23"/>
        <v>A</v>
      </c>
      <c r="AZ137" s="115">
        <f t="shared" si="24"/>
        <v>772.6616817525908</v>
      </c>
      <c r="BA137" s="114" t="str">
        <f t="shared" si="25"/>
        <v>A</v>
      </c>
      <c r="BB137" s="116" t="str">
        <f t="shared" si="26"/>
        <v>A</v>
      </c>
      <c r="BC137" s="115">
        <f t="shared" si="27"/>
        <v>772.6616817525908</v>
      </c>
    </row>
    <row r="138" spans="1:55" ht="17.25">
      <c r="A138" s="95"/>
      <c r="B138" s="96"/>
      <c r="C138" s="97" t="s">
        <v>165</v>
      </c>
      <c r="D138" s="98"/>
      <c r="E138" s="99"/>
      <c r="F138" s="99"/>
      <c r="G138" s="100"/>
      <c r="H138" s="100"/>
      <c r="I138" s="100"/>
      <c r="J138" s="101"/>
      <c r="K138" s="102" t="s">
        <v>20</v>
      </c>
      <c r="L138" s="99" t="s">
        <v>20</v>
      </c>
      <c r="M138" s="99" t="s">
        <v>20</v>
      </c>
      <c r="N138" s="99" t="s">
        <v>20</v>
      </c>
      <c r="O138" s="103" t="s">
        <v>20</v>
      </c>
      <c r="P138" s="104" t="s">
        <v>20</v>
      </c>
      <c r="Q138" s="103"/>
      <c r="R138" s="103"/>
      <c r="S138" s="103"/>
      <c r="T138" s="105"/>
      <c r="U138" s="106"/>
      <c r="V138" s="107"/>
      <c r="W138" s="108" t="str">
        <f t="shared" si="14"/>
        <v> </v>
      </c>
      <c r="X138" s="109" t="str">
        <f t="shared" si="15"/>
        <v> </v>
      </c>
      <c r="Y138" s="110"/>
      <c r="Z138" s="138" t="str">
        <f t="shared" si="16"/>
        <v> </v>
      </c>
      <c r="AA138" s="138"/>
      <c r="AB138" s="138"/>
      <c r="AC138" s="110"/>
      <c r="AD138" s="139">
        <f t="shared" si="17"/>
      </c>
      <c r="AE138" s="140"/>
      <c r="AF138" s="140"/>
      <c r="AG138" s="140"/>
      <c r="AH138" s="140"/>
      <c r="AI138" s="140"/>
      <c r="AJ138" s="140"/>
      <c r="AK138" s="141"/>
      <c r="AL138" s="142">
        <f t="shared" si="18"/>
      </c>
      <c r="AM138" s="143"/>
      <c r="AN138" s="144"/>
      <c r="AO138" s="110"/>
      <c r="AP138" s="111">
        <f t="shared" si="19"/>
      </c>
      <c r="AQ138" s="112">
        <f t="shared" si="20"/>
      </c>
      <c r="AR138" s="112">
        <f t="shared" si="21"/>
      </c>
      <c r="AX138" s="113" t="str">
        <f t="shared" si="22"/>
        <v> </v>
      </c>
      <c r="AY138" s="114">
        <f t="shared" si="23"/>
      </c>
      <c r="AZ138" s="115" t="str">
        <f t="shared" si="24"/>
        <v> </v>
      </c>
      <c r="BA138" s="114" t="str">
        <f t="shared" si="25"/>
        <v>N</v>
      </c>
      <c r="BB138" s="116" t="str">
        <f t="shared" si="26"/>
        <v>A</v>
      </c>
      <c r="BC138" s="115" t="str">
        <f t="shared" si="27"/>
        <v> </v>
      </c>
    </row>
    <row r="139" spans="1:55" ht="15">
      <c r="A139" s="117">
        <v>158635</v>
      </c>
      <c r="B139" s="118" t="s">
        <v>21</v>
      </c>
      <c r="C139" s="119" t="s">
        <v>165</v>
      </c>
      <c r="D139" s="119" t="s">
        <v>166</v>
      </c>
      <c r="E139" s="120">
        <v>2020</v>
      </c>
      <c r="F139" s="120" t="s">
        <v>32</v>
      </c>
      <c r="G139" s="121"/>
      <c r="H139" s="122"/>
      <c r="I139" s="123"/>
      <c r="J139" s="124"/>
      <c r="K139" s="125" t="s">
        <v>23</v>
      </c>
      <c r="L139" s="125" t="s">
        <v>23</v>
      </c>
      <c r="M139" s="125" t="s">
        <v>33</v>
      </c>
      <c r="N139" s="126" t="s">
        <v>34</v>
      </c>
      <c r="O139" s="127" t="s">
        <v>35</v>
      </c>
      <c r="P139" s="127" t="s">
        <v>167</v>
      </c>
      <c r="Q139" s="127">
        <v>1.44</v>
      </c>
      <c r="R139" s="127" t="s">
        <v>36</v>
      </c>
      <c r="S139" s="128">
        <v>20.85</v>
      </c>
      <c r="T139" s="129">
        <v>43.2</v>
      </c>
      <c r="U139" s="130">
        <v>1231.7985045257772</v>
      </c>
      <c r="V139" s="131">
        <v>1490.4761904761904</v>
      </c>
      <c r="W139" s="108">
        <f t="shared" si="14"/>
        <v>776.0330578512396</v>
      </c>
      <c r="X139" s="109">
        <f t="shared" si="15"/>
        <v>938.9999999999999</v>
      </c>
      <c r="Y139" s="110"/>
      <c r="Z139" s="138">
        <f t="shared" si="16"/>
        <v>37</v>
      </c>
      <c r="AA139" s="138"/>
      <c r="AB139" s="138"/>
      <c r="AC139" s="110"/>
      <c r="AD139" s="139">
        <f t="shared" si="17"/>
        <v>1231.7985045257772</v>
      </c>
      <c r="AE139" s="140"/>
      <c r="AF139" s="140"/>
      <c r="AG139" s="140"/>
      <c r="AH139" s="140"/>
      <c r="AI139" s="140"/>
      <c r="AJ139" s="140"/>
      <c r="AK139" s="141"/>
      <c r="AL139" s="142">
        <f t="shared" si="18"/>
        <v>0</v>
      </c>
      <c r="AM139" s="143"/>
      <c r="AN139" s="144"/>
      <c r="AO139" s="110"/>
      <c r="AP139" s="111">
        <f t="shared" si="19"/>
        <v>-455.76544667453754</v>
      </c>
      <c r="AQ139" s="112">
        <f t="shared" si="20"/>
        <v>-0.5873015873015872</v>
      </c>
      <c r="AR139" s="112">
        <f t="shared" si="21"/>
        <v>-0.37</v>
      </c>
      <c r="AX139" s="113">
        <f t="shared" si="22"/>
        <v>1231.7985045257772</v>
      </c>
      <c r="AY139" s="114" t="str">
        <f t="shared" si="23"/>
        <v>A</v>
      </c>
      <c r="AZ139" s="115">
        <f t="shared" si="24"/>
        <v>1231.7985045257772</v>
      </c>
      <c r="BA139" s="114" t="str">
        <f t="shared" si="25"/>
        <v>A</v>
      </c>
      <c r="BB139" s="116" t="str">
        <f t="shared" si="26"/>
        <v>A</v>
      </c>
      <c r="BC139" s="115">
        <f t="shared" si="27"/>
        <v>1231.7985045257772</v>
      </c>
    </row>
    <row r="140" spans="1:55" ht="17.25">
      <c r="A140" s="95"/>
      <c r="B140" s="96"/>
      <c r="C140" s="97" t="s">
        <v>168</v>
      </c>
      <c r="D140" s="98"/>
      <c r="E140" s="99"/>
      <c r="F140" s="99"/>
      <c r="G140" s="100"/>
      <c r="H140" s="100"/>
      <c r="I140" s="100"/>
      <c r="J140" s="101"/>
      <c r="K140" s="102" t="s">
        <v>20</v>
      </c>
      <c r="L140" s="99" t="s">
        <v>20</v>
      </c>
      <c r="M140" s="99" t="s">
        <v>20</v>
      </c>
      <c r="N140" s="99" t="s">
        <v>20</v>
      </c>
      <c r="O140" s="103" t="s">
        <v>20</v>
      </c>
      <c r="P140" s="104"/>
      <c r="Q140" s="103"/>
      <c r="R140" s="103"/>
      <c r="S140" s="103"/>
      <c r="T140" s="105"/>
      <c r="U140" s="106"/>
      <c r="V140" s="107"/>
      <c r="W140" s="108" t="str">
        <f t="shared" si="14"/>
        <v> </v>
      </c>
      <c r="X140" s="109" t="str">
        <f t="shared" si="15"/>
        <v> </v>
      </c>
      <c r="Y140" s="110"/>
      <c r="Z140" s="138" t="str">
        <f t="shared" si="16"/>
        <v> </v>
      </c>
      <c r="AA140" s="138"/>
      <c r="AB140" s="138"/>
      <c r="AC140" s="110"/>
      <c r="AD140" s="139">
        <f t="shared" si="17"/>
      </c>
      <c r="AE140" s="140"/>
      <c r="AF140" s="140"/>
      <c r="AG140" s="140"/>
      <c r="AH140" s="140"/>
      <c r="AI140" s="140"/>
      <c r="AJ140" s="140"/>
      <c r="AK140" s="141"/>
      <c r="AL140" s="142">
        <f t="shared" si="18"/>
      </c>
      <c r="AM140" s="143"/>
      <c r="AN140" s="144"/>
      <c r="AO140" s="110"/>
      <c r="AP140" s="111">
        <f t="shared" si="19"/>
      </c>
      <c r="AQ140" s="112">
        <f t="shared" si="20"/>
      </c>
      <c r="AR140" s="112">
        <f t="shared" si="21"/>
      </c>
      <c r="AX140" s="113" t="str">
        <f t="shared" si="22"/>
        <v> </v>
      </c>
      <c r="AY140" s="114">
        <f t="shared" si="23"/>
      </c>
      <c r="AZ140" s="115" t="str">
        <f t="shared" si="24"/>
        <v> </v>
      </c>
      <c r="BA140" s="114" t="str">
        <f t="shared" si="25"/>
        <v>N</v>
      </c>
      <c r="BB140" s="116" t="str">
        <f t="shared" si="26"/>
        <v>A</v>
      </c>
      <c r="BC140" s="115" t="str">
        <f t="shared" si="27"/>
        <v> </v>
      </c>
    </row>
    <row r="141" spans="1:55" ht="15">
      <c r="A141" s="117">
        <v>158636</v>
      </c>
      <c r="B141" s="118" t="s">
        <v>21</v>
      </c>
      <c r="C141" s="119" t="s">
        <v>168</v>
      </c>
      <c r="D141" s="119" t="s">
        <v>169</v>
      </c>
      <c r="E141" s="120">
        <v>2020</v>
      </c>
      <c r="F141" s="120" t="s">
        <v>32</v>
      </c>
      <c r="G141" s="121"/>
      <c r="H141" s="122"/>
      <c r="I141" s="123"/>
      <c r="J141" s="124"/>
      <c r="K141" s="125" t="s">
        <v>23</v>
      </c>
      <c r="L141" s="125" t="s">
        <v>23</v>
      </c>
      <c r="M141" s="125" t="s">
        <v>33</v>
      </c>
      <c r="N141" s="126" t="s">
        <v>34</v>
      </c>
      <c r="O141" s="127" t="s">
        <v>35</v>
      </c>
      <c r="P141" s="127" t="s">
        <v>167</v>
      </c>
      <c r="Q141" s="127">
        <v>1.44</v>
      </c>
      <c r="R141" s="127" t="s">
        <v>36</v>
      </c>
      <c r="S141" s="128">
        <v>20.85</v>
      </c>
      <c r="T141" s="129">
        <v>43.2</v>
      </c>
      <c r="U141" s="130">
        <v>1231.7985045257772</v>
      </c>
      <c r="V141" s="131">
        <v>1490.4761904761904</v>
      </c>
      <c r="W141" s="108">
        <f t="shared" si="14"/>
        <v>776.0330578512396</v>
      </c>
      <c r="X141" s="109">
        <f t="shared" si="15"/>
        <v>938.9999999999999</v>
      </c>
      <c r="Y141" s="110"/>
      <c r="Z141" s="138">
        <f t="shared" si="16"/>
        <v>37</v>
      </c>
      <c r="AA141" s="138"/>
      <c r="AB141" s="138"/>
      <c r="AC141" s="110"/>
      <c r="AD141" s="139">
        <f t="shared" si="17"/>
        <v>1231.7985045257772</v>
      </c>
      <c r="AE141" s="140"/>
      <c r="AF141" s="140"/>
      <c r="AG141" s="140"/>
      <c r="AH141" s="140"/>
      <c r="AI141" s="140"/>
      <c r="AJ141" s="140"/>
      <c r="AK141" s="141"/>
      <c r="AL141" s="142">
        <f t="shared" si="18"/>
        <v>0</v>
      </c>
      <c r="AM141" s="143"/>
      <c r="AN141" s="144"/>
      <c r="AO141" s="110"/>
      <c r="AP141" s="111">
        <f t="shared" si="19"/>
        <v>-455.76544667453754</v>
      </c>
      <c r="AQ141" s="112">
        <f t="shared" si="20"/>
        <v>-0.5873015873015872</v>
      </c>
      <c r="AR141" s="112">
        <f t="shared" si="21"/>
        <v>-0.37</v>
      </c>
      <c r="AX141" s="113">
        <f t="shared" si="22"/>
        <v>1231.7985045257772</v>
      </c>
      <c r="AY141" s="114" t="str">
        <f t="shared" si="23"/>
        <v>A</v>
      </c>
      <c r="AZ141" s="115">
        <f t="shared" si="24"/>
        <v>1231.7985045257772</v>
      </c>
      <c r="BA141" s="114" t="str">
        <f t="shared" si="25"/>
        <v>A</v>
      </c>
      <c r="BB141" s="116" t="str">
        <f t="shared" si="26"/>
        <v>A</v>
      </c>
      <c r="BC141" s="115">
        <f t="shared" si="27"/>
        <v>1231.7985045257772</v>
      </c>
    </row>
    <row r="142" spans="1:55" ht="17.25">
      <c r="A142" s="95"/>
      <c r="B142" s="96"/>
      <c r="C142" s="97" t="s">
        <v>170</v>
      </c>
      <c r="D142" s="98"/>
      <c r="E142" s="99"/>
      <c r="F142" s="99"/>
      <c r="G142" s="100"/>
      <c r="H142" s="100"/>
      <c r="I142" s="100"/>
      <c r="J142" s="101"/>
      <c r="K142" s="102" t="s">
        <v>20</v>
      </c>
      <c r="L142" s="99" t="s">
        <v>20</v>
      </c>
      <c r="M142" s="99" t="s">
        <v>20</v>
      </c>
      <c r="N142" s="99" t="s">
        <v>20</v>
      </c>
      <c r="O142" s="103" t="s">
        <v>20</v>
      </c>
      <c r="P142" s="104"/>
      <c r="Q142" s="103"/>
      <c r="R142" s="103"/>
      <c r="S142" s="103"/>
      <c r="T142" s="105"/>
      <c r="U142" s="106"/>
      <c r="V142" s="107"/>
      <c r="W142" s="108" t="str">
        <f t="shared" si="14"/>
        <v> </v>
      </c>
      <c r="X142" s="109" t="str">
        <f t="shared" si="15"/>
        <v> </v>
      </c>
      <c r="Y142" s="110"/>
      <c r="Z142" s="138" t="str">
        <f t="shared" si="16"/>
        <v> </v>
      </c>
      <c r="AA142" s="138"/>
      <c r="AB142" s="138"/>
      <c r="AC142" s="110"/>
      <c r="AD142" s="139">
        <f t="shared" si="17"/>
      </c>
      <c r="AE142" s="140"/>
      <c r="AF142" s="140"/>
      <c r="AG142" s="140"/>
      <c r="AH142" s="140"/>
      <c r="AI142" s="140"/>
      <c r="AJ142" s="140"/>
      <c r="AK142" s="141"/>
      <c r="AL142" s="142">
        <f t="shared" si="18"/>
      </c>
      <c r="AM142" s="143"/>
      <c r="AN142" s="144"/>
      <c r="AO142" s="110"/>
      <c r="AP142" s="111">
        <f t="shared" si="19"/>
      </c>
      <c r="AQ142" s="112">
        <f t="shared" si="20"/>
      </c>
      <c r="AR142" s="112">
        <f t="shared" si="21"/>
      </c>
      <c r="AX142" s="113" t="str">
        <f t="shared" si="22"/>
        <v> </v>
      </c>
      <c r="AY142" s="114">
        <f t="shared" si="23"/>
      </c>
      <c r="AZ142" s="115" t="str">
        <f t="shared" si="24"/>
        <v> </v>
      </c>
      <c r="BA142" s="114" t="str">
        <f t="shared" si="25"/>
        <v>N</v>
      </c>
      <c r="BB142" s="116" t="str">
        <f t="shared" si="26"/>
        <v>A</v>
      </c>
      <c r="BC142" s="115" t="str">
        <f t="shared" si="27"/>
        <v> </v>
      </c>
    </row>
    <row r="143" spans="1:55" ht="15">
      <c r="A143" s="117">
        <v>164522</v>
      </c>
      <c r="B143" s="118" t="s">
        <v>21</v>
      </c>
      <c r="C143" s="119" t="s">
        <v>170</v>
      </c>
      <c r="D143" s="119" t="s">
        <v>171</v>
      </c>
      <c r="E143" s="120">
        <v>2022</v>
      </c>
      <c r="F143" s="120" t="s">
        <v>32</v>
      </c>
      <c r="G143" s="121"/>
      <c r="H143" s="122"/>
      <c r="I143" s="123"/>
      <c r="J143" s="124"/>
      <c r="K143" s="125" t="s">
        <v>23</v>
      </c>
      <c r="L143" s="125" t="s">
        <v>23</v>
      </c>
      <c r="M143" s="125" t="s">
        <v>33</v>
      </c>
      <c r="N143" s="126" t="s">
        <v>34</v>
      </c>
      <c r="O143" s="127" t="s">
        <v>35</v>
      </c>
      <c r="P143" s="127" t="s">
        <v>167</v>
      </c>
      <c r="Q143" s="127">
        <v>1.44</v>
      </c>
      <c r="R143" s="127" t="s">
        <v>36</v>
      </c>
      <c r="S143" s="128">
        <v>20.85</v>
      </c>
      <c r="T143" s="129">
        <v>43.2</v>
      </c>
      <c r="U143" s="130">
        <v>1231.7985045257772</v>
      </c>
      <c r="V143" s="131">
        <v>1490.4761904761904</v>
      </c>
      <c r="W143" s="108">
        <f t="shared" si="14"/>
        <v>776.0330578512396</v>
      </c>
      <c r="X143" s="109">
        <f t="shared" si="15"/>
        <v>938.9999999999999</v>
      </c>
      <c r="Y143" s="110"/>
      <c r="Z143" s="138">
        <f t="shared" si="16"/>
        <v>37</v>
      </c>
      <c r="AA143" s="138"/>
      <c r="AB143" s="138"/>
      <c r="AC143" s="110"/>
      <c r="AD143" s="139">
        <f t="shared" si="17"/>
        <v>1231.7985045257772</v>
      </c>
      <c r="AE143" s="140"/>
      <c r="AF143" s="140"/>
      <c r="AG143" s="140"/>
      <c r="AH143" s="140"/>
      <c r="AI143" s="140"/>
      <c r="AJ143" s="140"/>
      <c r="AK143" s="141"/>
      <c r="AL143" s="142">
        <f t="shared" si="18"/>
        <v>0</v>
      </c>
      <c r="AM143" s="143"/>
      <c r="AN143" s="144"/>
      <c r="AO143" s="110"/>
      <c r="AP143" s="111">
        <f t="shared" si="19"/>
        <v>-455.76544667453754</v>
      </c>
      <c r="AQ143" s="112">
        <f t="shared" si="20"/>
        <v>-0.5873015873015872</v>
      </c>
      <c r="AR143" s="112">
        <f t="shared" si="21"/>
        <v>-0.37</v>
      </c>
      <c r="AX143" s="113">
        <f t="shared" si="22"/>
        <v>1231.7985045257772</v>
      </c>
      <c r="AY143" s="114" t="str">
        <f t="shared" si="23"/>
        <v>A</v>
      </c>
      <c r="AZ143" s="115">
        <f t="shared" si="24"/>
        <v>1231.7985045257772</v>
      </c>
      <c r="BA143" s="114" t="str">
        <f t="shared" si="25"/>
        <v>A</v>
      </c>
      <c r="BB143" s="116" t="str">
        <f t="shared" si="26"/>
        <v>A</v>
      </c>
      <c r="BC143" s="115">
        <f t="shared" si="27"/>
        <v>1231.7985045257772</v>
      </c>
    </row>
    <row r="144" spans="1:55" ht="15">
      <c r="A144" s="117">
        <v>164523</v>
      </c>
      <c r="B144" s="118" t="s">
        <v>21</v>
      </c>
      <c r="C144" s="119" t="s">
        <v>170</v>
      </c>
      <c r="D144" s="119" t="s">
        <v>172</v>
      </c>
      <c r="E144" s="120">
        <v>2022</v>
      </c>
      <c r="F144" s="120" t="s">
        <v>32</v>
      </c>
      <c r="G144" s="121"/>
      <c r="H144" s="122"/>
      <c r="I144" s="123"/>
      <c r="J144" s="124"/>
      <c r="K144" s="125" t="s">
        <v>23</v>
      </c>
      <c r="L144" s="125" t="s">
        <v>23</v>
      </c>
      <c r="M144" s="125" t="s">
        <v>33</v>
      </c>
      <c r="N144" s="126" t="s">
        <v>34</v>
      </c>
      <c r="O144" s="127" t="s">
        <v>35</v>
      </c>
      <c r="P144" s="127" t="s">
        <v>167</v>
      </c>
      <c r="Q144" s="127">
        <v>1.44</v>
      </c>
      <c r="R144" s="127" t="s">
        <v>36</v>
      </c>
      <c r="S144" s="128">
        <v>20.85</v>
      </c>
      <c r="T144" s="129">
        <v>43.2</v>
      </c>
      <c r="U144" s="130">
        <v>1231.7985045257772</v>
      </c>
      <c r="V144" s="131">
        <v>1490.4761904761904</v>
      </c>
      <c r="W144" s="108">
        <f aca="true" t="shared" si="28" ref="W144:W207">IF(B144=ZNdruh1,U144*((100-$Z$6)/100),IF(B144=ZNdruh2,U144*((100-$AA$6)/100),IF(B144=ZNdruh3,U144*((100-$AB$6)/100)," ")))</f>
        <v>776.0330578512396</v>
      </c>
      <c r="X144" s="109">
        <f aca="true" t="shared" si="29" ref="X144:X207">IF(B144=ZNdruh1,W144*1.21,IF(B144=ZNdruh2,W144*1.21,IF(B144=ZNdruh3,W144*1.21," ")))</f>
        <v>938.9999999999999</v>
      </c>
      <c r="Y144" s="110"/>
      <c r="Z144" s="138">
        <f aca="true" t="shared" si="30" ref="Z144:Z207">IF(B144=ZNdruh1,$Z$6,IF(B144=ZNdruh2,$AA$6,IF(B144=ZNdruh3,$AB$6," ")))</f>
        <v>37</v>
      </c>
      <c r="AA144" s="138"/>
      <c r="AB144" s="138"/>
      <c r="AC144" s="110"/>
      <c r="AD144" s="139">
        <f aca="true" t="shared" si="31" ref="AD144:AD207">IF(A144="","",BC144)</f>
        <v>1231.7985045257772</v>
      </c>
      <c r="AE144" s="140"/>
      <c r="AF144" s="140"/>
      <c r="AG144" s="140"/>
      <c r="AH144" s="140"/>
      <c r="AI144" s="140"/>
      <c r="AJ144" s="140"/>
      <c r="AK144" s="141"/>
      <c r="AL144" s="142">
        <f aca="true" t="shared" si="32" ref="AL144:AL207">IF(B144=ZNdruh1,$AL$6,IF(B144=ZNdruh2,$AM$6,IF(B144=ZNdruh3,$AN$6,"")))</f>
        <v>0</v>
      </c>
      <c r="AM144" s="143"/>
      <c r="AN144" s="144"/>
      <c r="AO144" s="110"/>
      <c r="AP144" s="111">
        <f aca="true" t="shared" si="33" ref="AP144:AP207">IF(B144="","",W144-AD144)</f>
        <v>-455.76544667453754</v>
      </c>
      <c r="AQ144" s="112">
        <f aca="true" t="shared" si="34" ref="AQ144:AQ207">IF(B144="","",1-AD144/W144)</f>
        <v>-0.5873015873015872</v>
      </c>
      <c r="AR144" s="112">
        <f aca="true" t="shared" si="35" ref="AR144:AR207">IF(B144="","",W144/AD144-1)</f>
        <v>-0.37</v>
      </c>
      <c r="AX144" s="113">
        <f aca="true" t="shared" si="36" ref="AX144:AX207">IF(B144=ZNdruh1,U144*(100-ZSdruh1)/100,IF(B144=ZNdruh2,U144*(100-ZSdruh2)/100,IF(B144=ZNdruh3,U144*(100-ZSdruh3)/100," ")))</f>
        <v>1231.7985045257772</v>
      </c>
      <c r="AY144" s="114" t="str">
        <f aca="true" t="shared" si="37" ref="AY144:AY207">IF(B144=ZNdruh1,"A",IF(B144=ZNdruh2,"A",IF(B144=ZNdruh3,"N","")))</f>
        <v>A</v>
      </c>
      <c r="AZ144" s="115">
        <f aca="true" t="shared" si="38" ref="AZ144:AZ207">IF(AY144="A",AX144*(100-SZZP)/100,IF(AY144="N",AX144," "))</f>
        <v>1231.7985045257772</v>
      </c>
      <c r="BA144" s="114" t="str">
        <f aca="true" t="shared" si="39" ref="BA144:BA207">IF(R144="m2","A","N")</f>
        <v>A</v>
      </c>
      <c r="BB144" s="116" t="str">
        <f aca="true" t="shared" si="40" ref="BB144:BB207">IF(B144=ZNdruh3,"N","A")</f>
        <v>A</v>
      </c>
      <c r="BC144" s="115">
        <f aca="true" t="shared" si="41" ref="BC144:BC207">IF(AND(BA144="A",BB144="A",F144="PAL"),AZ144*(100-SNCP)/100,AZ144)</f>
        <v>1231.7985045257772</v>
      </c>
    </row>
    <row r="145" spans="1:55" ht="17.25">
      <c r="A145" s="95"/>
      <c r="B145" s="96"/>
      <c r="C145" s="97" t="s">
        <v>173</v>
      </c>
      <c r="D145" s="98"/>
      <c r="E145" s="99"/>
      <c r="F145" s="99"/>
      <c r="G145" s="100"/>
      <c r="H145" s="100"/>
      <c r="I145" s="100"/>
      <c r="J145" s="101"/>
      <c r="K145" s="102" t="s">
        <v>20</v>
      </c>
      <c r="L145" s="99" t="s">
        <v>20</v>
      </c>
      <c r="M145" s="99" t="s">
        <v>20</v>
      </c>
      <c r="N145" s="99" t="s">
        <v>20</v>
      </c>
      <c r="O145" s="103" t="s">
        <v>20</v>
      </c>
      <c r="P145" s="104" t="s">
        <v>20</v>
      </c>
      <c r="Q145" s="103"/>
      <c r="R145" s="103"/>
      <c r="S145" s="103"/>
      <c r="T145" s="105"/>
      <c r="U145" s="106"/>
      <c r="V145" s="107"/>
      <c r="W145" s="108" t="str">
        <f t="shared" si="28"/>
        <v> </v>
      </c>
      <c r="X145" s="109" t="str">
        <f t="shared" si="29"/>
        <v> </v>
      </c>
      <c r="Y145" s="110"/>
      <c r="Z145" s="138" t="str">
        <f t="shared" si="30"/>
        <v> </v>
      </c>
      <c r="AA145" s="138"/>
      <c r="AB145" s="138"/>
      <c r="AC145" s="110"/>
      <c r="AD145" s="139">
        <f t="shared" si="31"/>
      </c>
      <c r="AE145" s="140"/>
      <c r="AF145" s="140"/>
      <c r="AG145" s="140"/>
      <c r="AH145" s="140"/>
      <c r="AI145" s="140"/>
      <c r="AJ145" s="140"/>
      <c r="AK145" s="141"/>
      <c r="AL145" s="142">
        <f t="shared" si="32"/>
      </c>
      <c r="AM145" s="143"/>
      <c r="AN145" s="144"/>
      <c r="AO145" s="110"/>
      <c r="AP145" s="111">
        <f t="shared" si="33"/>
      </c>
      <c r="AQ145" s="112">
        <f t="shared" si="34"/>
      </c>
      <c r="AR145" s="112">
        <f t="shared" si="35"/>
      </c>
      <c r="AX145" s="113" t="str">
        <f t="shared" si="36"/>
        <v> </v>
      </c>
      <c r="AY145" s="114">
        <f t="shared" si="37"/>
      </c>
      <c r="AZ145" s="115" t="str">
        <f t="shared" si="38"/>
        <v> </v>
      </c>
      <c r="BA145" s="114" t="str">
        <f t="shared" si="39"/>
        <v>N</v>
      </c>
      <c r="BB145" s="116" t="str">
        <f t="shared" si="40"/>
        <v>A</v>
      </c>
      <c r="BC145" s="115" t="str">
        <f t="shared" si="41"/>
        <v> </v>
      </c>
    </row>
    <row r="146" spans="1:55" ht="15">
      <c r="A146" s="117">
        <v>164551</v>
      </c>
      <c r="B146" s="118" t="s">
        <v>21</v>
      </c>
      <c r="C146" s="119" t="s">
        <v>173</v>
      </c>
      <c r="D146" s="119" t="s">
        <v>174</v>
      </c>
      <c r="E146" s="120">
        <v>2022</v>
      </c>
      <c r="F146" s="120" t="s">
        <v>32</v>
      </c>
      <c r="G146" s="121"/>
      <c r="H146" s="122"/>
      <c r="I146" s="123"/>
      <c r="J146" s="124"/>
      <c r="K146" s="125" t="s">
        <v>43</v>
      </c>
      <c r="L146" s="125" t="s">
        <v>23</v>
      </c>
      <c r="M146" s="125" t="s">
        <v>33</v>
      </c>
      <c r="N146" s="126" t="s">
        <v>34</v>
      </c>
      <c r="O146" s="127" t="s">
        <v>44</v>
      </c>
      <c r="P146" s="127" t="s">
        <v>25</v>
      </c>
      <c r="Q146" s="127" t="s">
        <v>45</v>
      </c>
      <c r="R146" s="127" t="s">
        <v>36</v>
      </c>
      <c r="S146" s="128">
        <v>15.6</v>
      </c>
      <c r="T146" s="129">
        <v>64.8</v>
      </c>
      <c r="U146" s="130">
        <v>772.6616817525909</v>
      </c>
      <c r="V146" s="131">
        <v>934.9206349206349</v>
      </c>
      <c r="W146" s="108">
        <f t="shared" si="28"/>
        <v>486.77685950413223</v>
      </c>
      <c r="X146" s="109">
        <f t="shared" si="29"/>
        <v>589</v>
      </c>
      <c r="Y146" s="110"/>
      <c r="Z146" s="138">
        <f t="shared" si="30"/>
        <v>37</v>
      </c>
      <c r="AA146" s="138"/>
      <c r="AB146" s="138"/>
      <c r="AC146" s="110"/>
      <c r="AD146" s="139">
        <f t="shared" si="31"/>
        <v>772.6616817525908</v>
      </c>
      <c r="AE146" s="140"/>
      <c r="AF146" s="140"/>
      <c r="AG146" s="140"/>
      <c r="AH146" s="140"/>
      <c r="AI146" s="140"/>
      <c r="AJ146" s="140"/>
      <c r="AK146" s="141"/>
      <c r="AL146" s="142">
        <f t="shared" si="32"/>
        <v>0</v>
      </c>
      <c r="AM146" s="143"/>
      <c r="AN146" s="144"/>
      <c r="AO146" s="110"/>
      <c r="AP146" s="111">
        <f t="shared" si="33"/>
        <v>-285.88482224845853</v>
      </c>
      <c r="AQ146" s="112">
        <f t="shared" si="34"/>
        <v>-0.5873015873015872</v>
      </c>
      <c r="AR146" s="112">
        <f t="shared" si="35"/>
        <v>-0.3699999999999999</v>
      </c>
      <c r="AX146" s="113">
        <f t="shared" si="36"/>
        <v>772.6616817525908</v>
      </c>
      <c r="AY146" s="114" t="str">
        <f t="shared" si="37"/>
        <v>A</v>
      </c>
      <c r="AZ146" s="115">
        <f t="shared" si="38"/>
        <v>772.6616817525908</v>
      </c>
      <c r="BA146" s="114" t="str">
        <f t="shared" si="39"/>
        <v>A</v>
      </c>
      <c r="BB146" s="116" t="str">
        <f t="shared" si="40"/>
        <v>A</v>
      </c>
      <c r="BC146" s="115">
        <f t="shared" si="41"/>
        <v>772.6616817525908</v>
      </c>
    </row>
    <row r="147" spans="1:55" ht="15">
      <c r="A147" s="117">
        <v>164552</v>
      </c>
      <c r="B147" s="118" t="s">
        <v>21</v>
      </c>
      <c r="C147" s="119" t="s">
        <v>173</v>
      </c>
      <c r="D147" s="119" t="s">
        <v>175</v>
      </c>
      <c r="E147" s="120">
        <v>2022</v>
      </c>
      <c r="F147" s="120" t="s">
        <v>32</v>
      </c>
      <c r="G147" s="121"/>
      <c r="H147" s="122"/>
      <c r="I147" s="123"/>
      <c r="J147" s="124"/>
      <c r="K147" s="125" t="s">
        <v>43</v>
      </c>
      <c r="L147" s="125" t="s">
        <v>23</v>
      </c>
      <c r="M147" s="125" t="s">
        <v>33</v>
      </c>
      <c r="N147" s="126" t="s">
        <v>34</v>
      </c>
      <c r="O147" s="127" t="s">
        <v>44</v>
      </c>
      <c r="P147" s="127" t="s">
        <v>25</v>
      </c>
      <c r="Q147" s="127" t="s">
        <v>45</v>
      </c>
      <c r="R147" s="127" t="s">
        <v>36</v>
      </c>
      <c r="S147" s="128">
        <v>15.6</v>
      </c>
      <c r="T147" s="129">
        <v>64.8</v>
      </c>
      <c r="U147" s="130">
        <v>772.6616817525909</v>
      </c>
      <c r="V147" s="131">
        <v>934.9206349206349</v>
      </c>
      <c r="W147" s="108">
        <f t="shared" si="28"/>
        <v>486.77685950413223</v>
      </c>
      <c r="X147" s="109">
        <f t="shared" si="29"/>
        <v>589</v>
      </c>
      <c r="Y147" s="110"/>
      <c r="Z147" s="138">
        <f t="shared" si="30"/>
        <v>37</v>
      </c>
      <c r="AA147" s="138"/>
      <c r="AB147" s="138"/>
      <c r="AC147" s="110"/>
      <c r="AD147" s="139">
        <f t="shared" si="31"/>
        <v>772.6616817525908</v>
      </c>
      <c r="AE147" s="140"/>
      <c r="AF147" s="140"/>
      <c r="AG147" s="140"/>
      <c r="AH147" s="140"/>
      <c r="AI147" s="140"/>
      <c r="AJ147" s="140"/>
      <c r="AK147" s="141"/>
      <c r="AL147" s="142">
        <f t="shared" si="32"/>
        <v>0</v>
      </c>
      <c r="AM147" s="143"/>
      <c r="AN147" s="144"/>
      <c r="AO147" s="110"/>
      <c r="AP147" s="111">
        <f t="shared" si="33"/>
        <v>-285.88482224845853</v>
      </c>
      <c r="AQ147" s="112">
        <f t="shared" si="34"/>
        <v>-0.5873015873015872</v>
      </c>
      <c r="AR147" s="112">
        <f t="shared" si="35"/>
        <v>-0.3699999999999999</v>
      </c>
      <c r="AX147" s="113">
        <f t="shared" si="36"/>
        <v>772.6616817525908</v>
      </c>
      <c r="AY147" s="114" t="str">
        <f t="shared" si="37"/>
        <v>A</v>
      </c>
      <c r="AZ147" s="115">
        <f t="shared" si="38"/>
        <v>772.6616817525908</v>
      </c>
      <c r="BA147" s="114" t="str">
        <f t="shared" si="39"/>
        <v>A</v>
      </c>
      <c r="BB147" s="116" t="str">
        <f t="shared" si="40"/>
        <v>A</v>
      </c>
      <c r="BC147" s="115">
        <f t="shared" si="41"/>
        <v>772.6616817525908</v>
      </c>
    </row>
    <row r="148" spans="1:55" ht="15">
      <c r="A148" s="117">
        <v>164553</v>
      </c>
      <c r="B148" s="118" t="s">
        <v>21</v>
      </c>
      <c r="C148" s="119" t="s">
        <v>173</v>
      </c>
      <c r="D148" s="119" t="s">
        <v>176</v>
      </c>
      <c r="E148" s="120">
        <v>2022</v>
      </c>
      <c r="F148" s="120" t="s">
        <v>32</v>
      </c>
      <c r="G148" s="121"/>
      <c r="H148" s="122"/>
      <c r="I148" s="123"/>
      <c r="J148" s="124"/>
      <c r="K148" s="125" t="s">
        <v>43</v>
      </c>
      <c r="L148" s="125" t="s">
        <v>23</v>
      </c>
      <c r="M148" s="125" t="s">
        <v>33</v>
      </c>
      <c r="N148" s="126" t="s">
        <v>34</v>
      </c>
      <c r="O148" s="127" t="s">
        <v>44</v>
      </c>
      <c r="P148" s="127" t="s">
        <v>25</v>
      </c>
      <c r="Q148" s="127" t="s">
        <v>45</v>
      </c>
      <c r="R148" s="127" t="s">
        <v>36</v>
      </c>
      <c r="S148" s="128">
        <v>15.6</v>
      </c>
      <c r="T148" s="129">
        <v>64.8</v>
      </c>
      <c r="U148" s="130">
        <v>772.6616817525909</v>
      </c>
      <c r="V148" s="131">
        <v>934.9206349206349</v>
      </c>
      <c r="W148" s="108">
        <f t="shared" si="28"/>
        <v>486.77685950413223</v>
      </c>
      <c r="X148" s="109">
        <f t="shared" si="29"/>
        <v>589</v>
      </c>
      <c r="Y148" s="110"/>
      <c r="Z148" s="138">
        <f t="shared" si="30"/>
        <v>37</v>
      </c>
      <c r="AA148" s="138"/>
      <c r="AB148" s="138"/>
      <c r="AC148" s="110"/>
      <c r="AD148" s="139">
        <f t="shared" si="31"/>
        <v>772.6616817525908</v>
      </c>
      <c r="AE148" s="140"/>
      <c r="AF148" s="140"/>
      <c r="AG148" s="140"/>
      <c r="AH148" s="140"/>
      <c r="AI148" s="140"/>
      <c r="AJ148" s="140"/>
      <c r="AK148" s="141"/>
      <c r="AL148" s="142">
        <f t="shared" si="32"/>
        <v>0</v>
      </c>
      <c r="AM148" s="143"/>
      <c r="AN148" s="144"/>
      <c r="AO148" s="110"/>
      <c r="AP148" s="111">
        <f t="shared" si="33"/>
        <v>-285.88482224845853</v>
      </c>
      <c r="AQ148" s="112">
        <f t="shared" si="34"/>
        <v>-0.5873015873015872</v>
      </c>
      <c r="AR148" s="112">
        <f t="shared" si="35"/>
        <v>-0.3699999999999999</v>
      </c>
      <c r="AX148" s="113">
        <f t="shared" si="36"/>
        <v>772.6616817525908</v>
      </c>
      <c r="AY148" s="114" t="str">
        <f t="shared" si="37"/>
        <v>A</v>
      </c>
      <c r="AZ148" s="115">
        <f t="shared" si="38"/>
        <v>772.6616817525908</v>
      </c>
      <c r="BA148" s="114" t="str">
        <f t="shared" si="39"/>
        <v>A</v>
      </c>
      <c r="BB148" s="116" t="str">
        <f t="shared" si="40"/>
        <v>A</v>
      </c>
      <c r="BC148" s="115">
        <f t="shared" si="41"/>
        <v>772.6616817525908</v>
      </c>
    </row>
    <row r="149" spans="1:55" ht="15">
      <c r="A149" s="117">
        <v>164554</v>
      </c>
      <c r="B149" s="118" t="s">
        <v>21</v>
      </c>
      <c r="C149" s="119" t="s">
        <v>173</v>
      </c>
      <c r="D149" s="119" t="s">
        <v>177</v>
      </c>
      <c r="E149" s="120">
        <v>2022</v>
      </c>
      <c r="F149" s="120" t="s">
        <v>32</v>
      </c>
      <c r="G149" s="121"/>
      <c r="H149" s="122"/>
      <c r="I149" s="123"/>
      <c r="J149" s="124"/>
      <c r="K149" s="125" t="s">
        <v>43</v>
      </c>
      <c r="L149" s="125" t="s">
        <v>23</v>
      </c>
      <c r="M149" s="125" t="s">
        <v>33</v>
      </c>
      <c r="N149" s="126" t="s">
        <v>34</v>
      </c>
      <c r="O149" s="127" t="s">
        <v>44</v>
      </c>
      <c r="P149" s="127" t="s">
        <v>25</v>
      </c>
      <c r="Q149" s="127" t="s">
        <v>45</v>
      </c>
      <c r="R149" s="127" t="s">
        <v>36</v>
      </c>
      <c r="S149" s="128">
        <v>15.6</v>
      </c>
      <c r="T149" s="129">
        <v>64.8</v>
      </c>
      <c r="U149" s="130">
        <v>772.6616817525909</v>
      </c>
      <c r="V149" s="131">
        <v>934.9206349206349</v>
      </c>
      <c r="W149" s="108">
        <f t="shared" si="28"/>
        <v>486.77685950413223</v>
      </c>
      <c r="X149" s="109">
        <f t="shared" si="29"/>
        <v>589</v>
      </c>
      <c r="Y149" s="110"/>
      <c r="Z149" s="138">
        <f t="shared" si="30"/>
        <v>37</v>
      </c>
      <c r="AA149" s="138"/>
      <c r="AB149" s="138"/>
      <c r="AC149" s="110"/>
      <c r="AD149" s="139">
        <f t="shared" si="31"/>
        <v>772.6616817525908</v>
      </c>
      <c r="AE149" s="140"/>
      <c r="AF149" s="140"/>
      <c r="AG149" s="140"/>
      <c r="AH149" s="140"/>
      <c r="AI149" s="140"/>
      <c r="AJ149" s="140"/>
      <c r="AK149" s="141"/>
      <c r="AL149" s="142">
        <f t="shared" si="32"/>
        <v>0</v>
      </c>
      <c r="AM149" s="143"/>
      <c r="AN149" s="144"/>
      <c r="AO149" s="110"/>
      <c r="AP149" s="111">
        <f t="shared" si="33"/>
        <v>-285.88482224845853</v>
      </c>
      <c r="AQ149" s="112">
        <f t="shared" si="34"/>
        <v>-0.5873015873015872</v>
      </c>
      <c r="AR149" s="112">
        <f t="shared" si="35"/>
        <v>-0.3699999999999999</v>
      </c>
      <c r="AX149" s="113">
        <f t="shared" si="36"/>
        <v>772.6616817525908</v>
      </c>
      <c r="AY149" s="114" t="str">
        <f t="shared" si="37"/>
        <v>A</v>
      </c>
      <c r="AZ149" s="115">
        <f t="shared" si="38"/>
        <v>772.6616817525908</v>
      </c>
      <c r="BA149" s="114" t="str">
        <f t="shared" si="39"/>
        <v>A</v>
      </c>
      <c r="BB149" s="116" t="str">
        <f t="shared" si="40"/>
        <v>A</v>
      </c>
      <c r="BC149" s="115">
        <f t="shared" si="41"/>
        <v>772.6616817525908</v>
      </c>
    </row>
    <row r="150" spans="1:55" ht="34.5">
      <c r="A150" s="95"/>
      <c r="B150" s="96"/>
      <c r="C150" s="97" t="s">
        <v>178</v>
      </c>
      <c r="D150" s="98"/>
      <c r="E150" s="99"/>
      <c r="F150" s="99"/>
      <c r="G150" s="100"/>
      <c r="H150" s="100"/>
      <c r="I150" s="100"/>
      <c r="J150" s="101"/>
      <c r="K150" s="102" t="s">
        <v>20</v>
      </c>
      <c r="L150" s="99" t="s">
        <v>20</v>
      </c>
      <c r="M150" s="99" t="s">
        <v>20</v>
      </c>
      <c r="N150" s="99" t="s">
        <v>20</v>
      </c>
      <c r="O150" s="103" t="s">
        <v>20</v>
      </c>
      <c r="P150" s="104" t="s">
        <v>20</v>
      </c>
      <c r="Q150" s="103"/>
      <c r="R150" s="103"/>
      <c r="S150" s="103"/>
      <c r="T150" s="105"/>
      <c r="U150" s="106"/>
      <c r="V150" s="107"/>
      <c r="W150" s="108" t="str">
        <f t="shared" si="28"/>
        <v> </v>
      </c>
      <c r="X150" s="109" t="str">
        <f t="shared" si="29"/>
        <v> </v>
      </c>
      <c r="Y150" s="110"/>
      <c r="Z150" s="138" t="str">
        <f t="shared" si="30"/>
        <v> </v>
      </c>
      <c r="AA150" s="138"/>
      <c r="AB150" s="138"/>
      <c r="AC150" s="110"/>
      <c r="AD150" s="139">
        <f t="shared" si="31"/>
      </c>
      <c r="AE150" s="140"/>
      <c r="AF150" s="140"/>
      <c r="AG150" s="140"/>
      <c r="AH150" s="140"/>
      <c r="AI150" s="140"/>
      <c r="AJ150" s="140"/>
      <c r="AK150" s="141"/>
      <c r="AL150" s="142">
        <f t="shared" si="32"/>
      </c>
      <c r="AM150" s="143"/>
      <c r="AN150" s="144"/>
      <c r="AO150" s="110"/>
      <c r="AP150" s="111">
        <f t="shared" si="33"/>
      </c>
      <c r="AQ150" s="112">
        <f t="shared" si="34"/>
      </c>
      <c r="AR150" s="112">
        <f t="shared" si="35"/>
      </c>
      <c r="AX150" s="113" t="str">
        <f t="shared" si="36"/>
        <v> </v>
      </c>
      <c r="AY150" s="114">
        <f t="shared" si="37"/>
      </c>
      <c r="AZ150" s="115" t="str">
        <f t="shared" si="38"/>
        <v> </v>
      </c>
      <c r="BA150" s="114" t="str">
        <f t="shared" si="39"/>
        <v>N</v>
      </c>
      <c r="BB150" s="116" t="str">
        <f t="shared" si="40"/>
        <v>A</v>
      </c>
      <c r="BC150" s="115" t="str">
        <f t="shared" si="41"/>
        <v> </v>
      </c>
    </row>
    <row r="151" spans="1:55" ht="15">
      <c r="A151" s="117">
        <v>162305</v>
      </c>
      <c r="B151" s="118" t="s">
        <v>21</v>
      </c>
      <c r="C151" s="119" t="s">
        <v>178</v>
      </c>
      <c r="D151" s="119" t="s">
        <v>179</v>
      </c>
      <c r="E151" s="120">
        <v>2022</v>
      </c>
      <c r="F151" s="120" t="s">
        <v>32</v>
      </c>
      <c r="G151" s="121"/>
      <c r="H151" s="122"/>
      <c r="I151" s="123"/>
      <c r="J151" s="124"/>
      <c r="K151" s="125" t="s">
        <v>23</v>
      </c>
      <c r="L151" s="125" t="s">
        <v>23</v>
      </c>
      <c r="M151" s="125" t="s">
        <v>33</v>
      </c>
      <c r="N151" s="126"/>
      <c r="O151" s="127" t="s">
        <v>35</v>
      </c>
      <c r="P151" s="127" t="s">
        <v>25</v>
      </c>
      <c r="Q151" s="127" t="s">
        <v>116</v>
      </c>
      <c r="R151" s="127" t="s">
        <v>36</v>
      </c>
      <c r="S151" s="128">
        <v>23</v>
      </c>
      <c r="T151" s="129">
        <v>43.2</v>
      </c>
      <c r="U151" s="130">
        <v>1153.0893349075168</v>
      </c>
      <c r="V151" s="131">
        <v>1395.2380952380952</v>
      </c>
      <c r="W151" s="108">
        <f t="shared" si="28"/>
        <v>726.4462809917355</v>
      </c>
      <c r="X151" s="109">
        <f t="shared" si="29"/>
        <v>879</v>
      </c>
      <c r="Y151" s="110"/>
      <c r="Z151" s="138">
        <f t="shared" si="30"/>
        <v>37</v>
      </c>
      <c r="AA151" s="138"/>
      <c r="AB151" s="138"/>
      <c r="AC151" s="110"/>
      <c r="AD151" s="139">
        <f t="shared" si="31"/>
        <v>1153.0893349075168</v>
      </c>
      <c r="AE151" s="140"/>
      <c r="AF151" s="140"/>
      <c r="AG151" s="140"/>
      <c r="AH151" s="140"/>
      <c r="AI151" s="140"/>
      <c r="AJ151" s="140"/>
      <c r="AK151" s="141"/>
      <c r="AL151" s="142">
        <f t="shared" si="32"/>
        <v>0</v>
      </c>
      <c r="AM151" s="143"/>
      <c r="AN151" s="144"/>
      <c r="AO151" s="110"/>
      <c r="AP151" s="111">
        <f t="shared" si="33"/>
        <v>-426.64305391578125</v>
      </c>
      <c r="AQ151" s="112">
        <f t="shared" si="34"/>
        <v>-0.5873015873015874</v>
      </c>
      <c r="AR151" s="112">
        <f t="shared" si="35"/>
        <v>-0.37</v>
      </c>
      <c r="AX151" s="113">
        <f t="shared" si="36"/>
        <v>1153.0893349075168</v>
      </c>
      <c r="AY151" s="114" t="str">
        <f t="shared" si="37"/>
        <v>A</v>
      </c>
      <c r="AZ151" s="115">
        <f t="shared" si="38"/>
        <v>1153.0893349075168</v>
      </c>
      <c r="BA151" s="114" t="str">
        <f t="shared" si="39"/>
        <v>A</v>
      </c>
      <c r="BB151" s="116" t="str">
        <f t="shared" si="40"/>
        <v>A</v>
      </c>
      <c r="BC151" s="115">
        <f t="shared" si="41"/>
        <v>1153.0893349075168</v>
      </c>
    </row>
    <row r="152" spans="1:55" ht="15">
      <c r="A152" s="117">
        <v>162304</v>
      </c>
      <c r="B152" s="118" t="s">
        <v>21</v>
      </c>
      <c r="C152" s="119" t="s">
        <v>178</v>
      </c>
      <c r="D152" s="119" t="s">
        <v>180</v>
      </c>
      <c r="E152" s="120">
        <v>2022</v>
      </c>
      <c r="F152" s="120" t="s">
        <v>32</v>
      </c>
      <c r="G152" s="121"/>
      <c r="H152" s="122"/>
      <c r="I152" s="123"/>
      <c r="J152" s="124"/>
      <c r="K152" s="125" t="s">
        <v>23</v>
      </c>
      <c r="L152" s="125" t="s">
        <v>23</v>
      </c>
      <c r="M152" s="125" t="s">
        <v>33</v>
      </c>
      <c r="N152" s="126"/>
      <c r="O152" s="127" t="s">
        <v>35</v>
      </c>
      <c r="P152" s="127" t="s">
        <v>25</v>
      </c>
      <c r="Q152" s="127" t="s">
        <v>116</v>
      </c>
      <c r="R152" s="127" t="s">
        <v>36</v>
      </c>
      <c r="S152" s="128">
        <v>23</v>
      </c>
      <c r="T152" s="129">
        <v>43.2</v>
      </c>
      <c r="U152" s="130">
        <v>1153.0893349075168</v>
      </c>
      <c r="V152" s="131">
        <v>1395.2380952380952</v>
      </c>
      <c r="W152" s="108">
        <f t="shared" si="28"/>
        <v>726.4462809917355</v>
      </c>
      <c r="X152" s="109">
        <f t="shared" si="29"/>
        <v>879</v>
      </c>
      <c r="Y152" s="110"/>
      <c r="Z152" s="138">
        <f t="shared" si="30"/>
        <v>37</v>
      </c>
      <c r="AA152" s="138"/>
      <c r="AB152" s="138"/>
      <c r="AC152" s="110"/>
      <c r="AD152" s="139">
        <f t="shared" si="31"/>
        <v>1153.0893349075168</v>
      </c>
      <c r="AE152" s="140"/>
      <c r="AF152" s="140"/>
      <c r="AG152" s="140"/>
      <c r="AH152" s="140"/>
      <c r="AI152" s="140"/>
      <c r="AJ152" s="140"/>
      <c r="AK152" s="141"/>
      <c r="AL152" s="142">
        <f t="shared" si="32"/>
        <v>0</v>
      </c>
      <c r="AM152" s="143"/>
      <c r="AN152" s="144"/>
      <c r="AO152" s="110"/>
      <c r="AP152" s="111">
        <f t="shared" si="33"/>
        <v>-426.64305391578125</v>
      </c>
      <c r="AQ152" s="112">
        <f t="shared" si="34"/>
        <v>-0.5873015873015874</v>
      </c>
      <c r="AR152" s="112">
        <f t="shared" si="35"/>
        <v>-0.37</v>
      </c>
      <c r="AX152" s="113">
        <f t="shared" si="36"/>
        <v>1153.0893349075168</v>
      </c>
      <c r="AY152" s="114" t="str">
        <f t="shared" si="37"/>
        <v>A</v>
      </c>
      <c r="AZ152" s="115">
        <f t="shared" si="38"/>
        <v>1153.0893349075168</v>
      </c>
      <c r="BA152" s="114" t="str">
        <f t="shared" si="39"/>
        <v>A</v>
      </c>
      <c r="BB152" s="116" t="str">
        <f t="shared" si="40"/>
        <v>A</v>
      </c>
      <c r="BC152" s="115">
        <f t="shared" si="41"/>
        <v>1153.0893349075168</v>
      </c>
    </row>
    <row r="153" spans="1:55" ht="17.25">
      <c r="A153" s="95"/>
      <c r="B153" s="96"/>
      <c r="C153" s="97" t="s">
        <v>181</v>
      </c>
      <c r="D153" s="98"/>
      <c r="E153" s="99"/>
      <c r="F153" s="99"/>
      <c r="G153" s="100"/>
      <c r="H153" s="100"/>
      <c r="I153" s="100"/>
      <c r="J153" s="101"/>
      <c r="K153" s="102" t="s">
        <v>20</v>
      </c>
      <c r="L153" s="99" t="s">
        <v>20</v>
      </c>
      <c r="M153" s="99" t="s">
        <v>20</v>
      </c>
      <c r="N153" s="99" t="s">
        <v>20</v>
      </c>
      <c r="O153" s="103" t="s">
        <v>20</v>
      </c>
      <c r="P153" s="104" t="s">
        <v>20</v>
      </c>
      <c r="Q153" s="103"/>
      <c r="R153" s="103"/>
      <c r="S153" s="103"/>
      <c r="T153" s="105"/>
      <c r="U153" s="106"/>
      <c r="V153" s="107"/>
      <c r="W153" s="108" t="str">
        <f t="shared" si="28"/>
        <v> </v>
      </c>
      <c r="X153" s="109" t="str">
        <f t="shared" si="29"/>
        <v> </v>
      </c>
      <c r="Y153" s="110"/>
      <c r="Z153" s="138" t="str">
        <f t="shared" si="30"/>
        <v> </v>
      </c>
      <c r="AA153" s="138"/>
      <c r="AB153" s="138"/>
      <c r="AC153" s="110"/>
      <c r="AD153" s="139">
        <f t="shared" si="31"/>
      </c>
      <c r="AE153" s="140"/>
      <c r="AF153" s="140"/>
      <c r="AG153" s="140"/>
      <c r="AH153" s="140"/>
      <c r="AI153" s="140"/>
      <c r="AJ153" s="140"/>
      <c r="AK153" s="141"/>
      <c r="AL153" s="142">
        <f t="shared" si="32"/>
      </c>
      <c r="AM153" s="143"/>
      <c r="AN153" s="144"/>
      <c r="AO153" s="110"/>
      <c r="AP153" s="111">
        <f t="shared" si="33"/>
      </c>
      <c r="AQ153" s="112">
        <f t="shared" si="34"/>
      </c>
      <c r="AR153" s="112">
        <f t="shared" si="35"/>
      </c>
      <c r="AX153" s="113" t="str">
        <f t="shared" si="36"/>
        <v> </v>
      </c>
      <c r="AY153" s="114">
        <f t="shared" si="37"/>
      </c>
      <c r="AZ153" s="115" t="str">
        <f t="shared" si="38"/>
        <v> </v>
      </c>
      <c r="BA153" s="114" t="str">
        <f t="shared" si="39"/>
        <v>N</v>
      </c>
      <c r="BB153" s="116" t="str">
        <f t="shared" si="40"/>
        <v>A</v>
      </c>
      <c r="BC153" s="115" t="str">
        <f t="shared" si="41"/>
        <v> </v>
      </c>
    </row>
    <row r="154" spans="1:55" ht="15">
      <c r="A154" s="117">
        <v>164544</v>
      </c>
      <c r="B154" s="118" t="s">
        <v>21</v>
      </c>
      <c r="C154" s="119" t="s">
        <v>181</v>
      </c>
      <c r="D154" s="119" t="s">
        <v>182</v>
      </c>
      <c r="E154" s="120">
        <v>2022</v>
      </c>
      <c r="F154" s="120" t="s">
        <v>32</v>
      </c>
      <c r="G154" s="121"/>
      <c r="H154" s="122"/>
      <c r="I154" s="123"/>
      <c r="J154" s="124"/>
      <c r="K154" s="125" t="s">
        <v>23</v>
      </c>
      <c r="L154" s="125" t="s">
        <v>23</v>
      </c>
      <c r="M154" s="125" t="s">
        <v>183</v>
      </c>
      <c r="N154" s="126"/>
      <c r="O154" s="127" t="s">
        <v>119</v>
      </c>
      <c r="P154" s="127" t="s">
        <v>25</v>
      </c>
      <c r="Q154" s="127" t="s">
        <v>116</v>
      </c>
      <c r="R154" s="127" t="s">
        <v>36</v>
      </c>
      <c r="S154" s="128">
        <v>20.4</v>
      </c>
      <c r="T154" s="129">
        <v>43.2</v>
      </c>
      <c r="U154" s="130">
        <v>1769.6444969172244</v>
      </c>
      <c r="V154" s="131">
        <v>2141.2698412698414</v>
      </c>
      <c r="W154" s="108">
        <f t="shared" si="28"/>
        <v>1114.8760330578514</v>
      </c>
      <c r="X154" s="109">
        <f t="shared" si="29"/>
        <v>1349.0000000000002</v>
      </c>
      <c r="Y154" s="110"/>
      <c r="Z154" s="138">
        <f t="shared" si="30"/>
        <v>37</v>
      </c>
      <c r="AA154" s="138"/>
      <c r="AB154" s="138"/>
      <c r="AC154" s="110"/>
      <c r="AD154" s="139">
        <f t="shared" si="31"/>
        <v>1769.6444969172244</v>
      </c>
      <c r="AE154" s="140"/>
      <c r="AF154" s="140"/>
      <c r="AG154" s="140"/>
      <c r="AH154" s="140"/>
      <c r="AI154" s="140"/>
      <c r="AJ154" s="140"/>
      <c r="AK154" s="141"/>
      <c r="AL154" s="142">
        <f t="shared" si="32"/>
        <v>0</v>
      </c>
      <c r="AM154" s="143"/>
      <c r="AN154" s="144"/>
      <c r="AO154" s="110"/>
      <c r="AP154" s="111">
        <f t="shared" si="33"/>
        <v>-654.768463859373</v>
      </c>
      <c r="AQ154" s="112">
        <f t="shared" si="34"/>
        <v>-0.5873015873015872</v>
      </c>
      <c r="AR154" s="112">
        <f t="shared" si="35"/>
        <v>-0.37</v>
      </c>
      <c r="AX154" s="113">
        <f t="shared" si="36"/>
        <v>1769.6444969172244</v>
      </c>
      <c r="AY154" s="114" t="str">
        <f t="shared" si="37"/>
        <v>A</v>
      </c>
      <c r="AZ154" s="115">
        <f t="shared" si="38"/>
        <v>1769.6444969172244</v>
      </c>
      <c r="BA154" s="114" t="str">
        <f t="shared" si="39"/>
        <v>A</v>
      </c>
      <c r="BB154" s="116" t="str">
        <f t="shared" si="40"/>
        <v>A</v>
      </c>
      <c r="BC154" s="115">
        <f t="shared" si="41"/>
        <v>1769.6444969172244</v>
      </c>
    </row>
    <row r="155" spans="1:55" ht="17.25">
      <c r="A155" s="95"/>
      <c r="B155" s="96"/>
      <c r="C155" s="97" t="s">
        <v>184</v>
      </c>
      <c r="D155" s="98"/>
      <c r="E155" s="99"/>
      <c r="F155" s="99"/>
      <c r="G155" s="100"/>
      <c r="H155" s="100"/>
      <c r="I155" s="100"/>
      <c r="J155" s="101"/>
      <c r="K155" s="102" t="s">
        <v>20</v>
      </c>
      <c r="L155" s="99" t="s">
        <v>20</v>
      </c>
      <c r="M155" s="99" t="s">
        <v>20</v>
      </c>
      <c r="N155" s="99" t="s">
        <v>20</v>
      </c>
      <c r="O155" s="103" t="s">
        <v>20</v>
      </c>
      <c r="P155" s="104" t="s">
        <v>20</v>
      </c>
      <c r="Q155" s="103"/>
      <c r="R155" s="103"/>
      <c r="S155" s="103"/>
      <c r="T155" s="105"/>
      <c r="U155" s="106"/>
      <c r="V155" s="107"/>
      <c r="W155" s="108" t="str">
        <f t="shared" si="28"/>
        <v> </v>
      </c>
      <c r="X155" s="109" t="str">
        <f t="shared" si="29"/>
        <v> </v>
      </c>
      <c r="Y155" s="110"/>
      <c r="Z155" s="138" t="str">
        <f t="shared" si="30"/>
        <v> </v>
      </c>
      <c r="AA155" s="138"/>
      <c r="AB155" s="138"/>
      <c r="AC155" s="110"/>
      <c r="AD155" s="139">
        <f t="shared" si="31"/>
      </c>
      <c r="AE155" s="140"/>
      <c r="AF155" s="140"/>
      <c r="AG155" s="140"/>
      <c r="AH155" s="140"/>
      <c r="AI155" s="140"/>
      <c r="AJ155" s="140"/>
      <c r="AK155" s="141"/>
      <c r="AL155" s="142">
        <f t="shared" si="32"/>
      </c>
      <c r="AM155" s="143"/>
      <c r="AN155" s="144"/>
      <c r="AO155" s="110"/>
      <c r="AP155" s="111">
        <f t="shared" si="33"/>
      </c>
      <c r="AQ155" s="112">
        <f t="shared" si="34"/>
      </c>
      <c r="AR155" s="112">
        <f t="shared" si="35"/>
      </c>
      <c r="AX155" s="113" t="str">
        <f t="shared" si="36"/>
        <v> </v>
      </c>
      <c r="AY155" s="114">
        <f t="shared" si="37"/>
      </c>
      <c r="AZ155" s="115" t="str">
        <f t="shared" si="38"/>
        <v> </v>
      </c>
      <c r="BA155" s="114" t="str">
        <f t="shared" si="39"/>
        <v>N</v>
      </c>
      <c r="BB155" s="116" t="str">
        <f t="shared" si="40"/>
        <v>A</v>
      </c>
      <c r="BC155" s="115" t="str">
        <f t="shared" si="41"/>
        <v> </v>
      </c>
    </row>
    <row r="156" spans="1:55" ht="15">
      <c r="A156" s="117">
        <v>158463</v>
      </c>
      <c r="B156" s="118" t="s">
        <v>21</v>
      </c>
      <c r="C156" s="119" t="s">
        <v>185</v>
      </c>
      <c r="D156" s="119" t="s">
        <v>186</v>
      </c>
      <c r="E156" s="120">
        <v>2022</v>
      </c>
      <c r="F156" s="120" t="s">
        <v>32</v>
      </c>
      <c r="G156" s="121"/>
      <c r="H156" s="122"/>
      <c r="I156" s="123"/>
      <c r="J156" s="124"/>
      <c r="K156" s="125" t="s">
        <v>23</v>
      </c>
      <c r="L156" s="125" t="s">
        <v>23</v>
      </c>
      <c r="M156" s="125" t="s">
        <v>183</v>
      </c>
      <c r="N156" s="126"/>
      <c r="O156" s="127" t="s">
        <v>119</v>
      </c>
      <c r="P156" s="127" t="s">
        <v>25</v>
      </c>
      <c r="Q156" s="127" t="s">
        <v>116</v>
      </c>
      <c r="R156" s="127" t="s">
        <v>36</v>
      </c>
      <c r="S156" s="128">
        <v>20.4</v>
      </c>
      <c r="T156" s="129">
        <v>43.2</v>
      </c>
      <c r="U156" s="130">
        <v>1769.6444969172244</v>
      </c>
      <c r="V156" s="131">
        <v>2141.2698412698414</v>
      </c>
      <c r="W156" s="108">
        <f t="shared" si="28"/>
        <v>1114.8760330578514</v>
      </c>
      <c r="X156" s="109">
        <f t="shared" si="29"/>
        <v>1349.0000000000002</v>
      </c>
      <c r="Y156" s="110"/>
      <c r="Z156" s="138">
        <f t="shared" si="30"/>
        <v>37</v>
      </c>
      <c r="AA156" s="138"/>
      <c r="AB156" s="138"/>
      <c r="AC156" s="110"/>
      <c r="AD156" s="139">
        <f t="shared" si="31"/>
        <v>1769.6444969172244</v>
      </c>
      <c r="AE156" s="140"/>
      <c r="AF156" s="140"/>
      <c r="AG156" s="140"/>
      <c r="AH156" s="140"/>
      <c r="AI156" s="140"/>
      <c r="AJ156" s="140"/>
      <c r="AK156" s="141"/>
      <c r="AL156" s="142">
        <f t="shared" si="32"/>
        <v>0</v>
      </c>
      <c r="AM156" s="143"/>
      <c r="AN156" s="144"/>
      <c r="AO156" s="110"/>
      <c r="AP156" s="111">
        <f t="shared" si="33"/>
        <v>-654.768463859373</v>
      </c>
      <c r="AQ156" s="112">
        <f t="shared" si="34"/>
        <v>-0.5873015873015872</v>
      </c>
      <c r="AR156" s="112">
        <f t="shared" si="35"/>
        <v>-0.37</v>
      </c>
      <c r="AX156" s="113">
        <f t="shared" si="36"/>
        <v>1769.6444969172244</v>
      </c>
      <c r="AY156" s="114" t="str">
        <f t="shared" si="37"/>
        <v>A</v>
      </c>
      <c r="AZ156" s="115">
        <f t="shared" si="38"/>
        <v>1769.6444969172244</v>
      </c>
      <c r="BA156" s="114" t="str">
        <f t="shared" si="39"/>
        <v>A</v>
      </c>
      <c r="BB156" s="116" t="str">
        <f t="shared" si="40"/>
        <v>A</v>
      </c>
      <c r="BC156" s="115">
        <f t="shared" si="41"/>
        <v>1769.6444969172244</v>
      </c>
    </row>
    <row r="157" spans="1:55" ht="15">
      <c r="A157" s="117">
        <v>158464</v>
      </c>
      <c r="B157" s="118" t="s">
        <v>21</v>
      </c>
      <c r="C157" s="119" t="s">
        <v>185</v>
      </c>
      <c r="D157" s="119" t="s">
        <v>187</v>
      </c>
      <c r="E157" s="120">
        <v>2022</v>
      </c>
      <c r="F157" s="120" t="s">
        <v>32</v>
      </c>
      <c r="G157" s="121"/>
      <c r="H157" s="122"/>
      <c r="I157" s="123"/>
      <c r="J157" s="124"/>
      <c r="K157" s="125" t="s">
        <v>23</v>
      </c>
      <c r="L157" s="125" t="s">
        <v>23</v>
      </c>
      <c r="M157" s="125" t="s">
        <v>33</v>
      </c>
      <c r="N157" s="126"/>
      <c r="O157" s="127" t="s">
        <v>35</v>
      </c>
      <c r="P157" s="127" t="s">
        <v>25</v>
      </c>
      <c r="Q157" s="127" t="s">
        <v>116</v>
      </c>
      <c r="R157" s="127" t="s">
        <v>36</v>
      </c>
      <c r="S157" s="128">
        <v>20.4</v>
      </c>
      <c r="T157" s="129">
        <v>43.2</v>
      </c>
      <c r="U157" s="130">
        <v>1113.7347500983865</v>
      </c>
      <c r="V157" s="131">
        <v>1347.6190476190477</v>
      </c>
      <c r="W157" s="108">
        <f t="shared" si="28"/>
        <v>701.6528925619834</v>
      </c>
      <c r="X157" s="109">
        <f t="shared" si="29"/>
        <v>848.9999999999999</v>
      </c>
      <c r="Y157" s="110"/>
      <c r="Z157" s="138">
        <f t="shared" si="30"/>
        <v>37</v>
      </c>
      <c r="AA157" s="138"/>
      <c r="AB157" s="138"/>
      <c r="AC157" s="110"/>
      <c r="AD157" s="139">
        <f t="shared" si="31"/>
        <v>1113.7347500983865</v>
      </c>
      <c r="AE157" s="140"/>
      <c r="AF157" s="140"/>
      <c r="AG157" s="140"/>
      <c r="AH157" s="140"/>
      <c r="AI157" s="140"/>
      <c r="AJ157" s="140"/>
      <c r="AK157" s="141"/>
      <c r="AL157" s="142">
        <f t="shared" si="32"/>
        <v>0</v>
      </c>
      <c r="AM157" s="143"/>
      <c r="AN157" s="144"/>
      <c r="AO157" s="110"/>
      <c r="AP157" s="111">
        <f t="shared" si="33"/>
        <v>-412.08185753640305</v>
      </c>
      <c r="AQ157" s="112">
        <f t="shared" si="34"/>
        <v>-0.5873015873015874</v>
      </c>
      <c r="AR157" s="112">
        <f t="shared" si="35"/>
        <v>-0.37</v>
      </c>
      <c r="AX157" s="113">
        <f t="shared" si="36"/>
        <v>1113.7347500983865</v>
      </c>
      <c r="AY157" s="114" t="str">
        <f t="shared" si="37"/>
        <v>A</v>
      </c>
      <c r="AZ157" s="115">
        <f t="shared" si="38"/>
        <v>1113.7347500983865</v>
      </c>
      <c r="BA157" s="114" t="str">
        <f t="shared" si="39"/>
        <v>A</v>
      </c>
      <c r="BB157" s="116" t="str">
        <f t="shared" si="40"/>
        <v>A</v>
      </c>
      <c r="BC157" s="115">
        <f t="shared" si="41"/>
        <v>1113.7347500983865</v>
      </c>
    </row>
    <row r="158" spans="1:55" ht="17.25">
      <c r="A158" s="95"/>
      <c r="B158" s="96"/>
      <c r="C158" s="97" t="s">
        <v>188</v>
      </c>
      <c r="D158" s="98"/>
      <c r="E158" s="99"/>
      <c r="F158" s="99"/>
      <c r="G158" s="100"/>
      <c r="H158" s="100"/>
      <c r="I158" s="100"/>
      <c r="J158" s="101"/>
      <c r="K158" s="102" t="s">
        <v>20</v>
      </c>
      <c r="L158" s="99" t="s">
        <v>20</v>
      </c>
      <c r="M158" s="99" t="s">
        <v>20</v>
      </c>
      <c r="N158" s="99" t="s">
        <v>20</v>
      </c>
      <c r="O158" s="103" t="s">
        <v>20</v>
      </c>
      <c r="P158" s="104" t="s">
        <v>20</v>
      </c>
      <c r="Q158" s="103"/>
      <c r="R158" s="103"/>
      <c r="S158" s="103"/>
      <c r="T158" s="105"/>
      <c r="U158" s="106"/>
      <c r="V158" s="107"/>
      <c r="W158" s="108" t="str">
        <f t="shared" si="28"/>
        <v> </v>
      </c>
      <c r="X158" s="109" t="str">
        <f t="shared" si="29"/>
        <v> </v>
      </c>
      <c r="Y158" s="110"/>
      <c r="Z158" s="138" t="str">
        <f t="shared" si="30"/>
        <v> </v>
      </c>
      <c r="AA158" s="138"/>
      <c r="AB158" s="138"/>
      <c r="AC158" s="110"/>
      <c r="AD158" s="139">
        <f t="shared" si="31"/>
      </c>
      <c r="AE158" s="140"/>
      <c r="AF158" s="140"/>
      <c r="AG158" s="140"/>
      <c r="AH158" s="140"/>
      <c r="AI158" s="140"/>
      <c r="AJ158" s="140"/>
      <c r="AK158" s="141"/>
      <c r="AL158" s="142">
        <f t="shared" si="32"/>
      </c>
      <c r="AM158" s="143"/>
      <c r="AN158" s="144"/>
      <c r="AO158" s="110"/>
      <c r="AP158" s="111">
        <f t="shared" si="33"/>
      </c>
      <c r="AQ158" s="112">
        <f t="shared" si="34"/>
      </c>
      <c r="AR158" s="112">
        <f t="shared" si="35"/>
      </c>
      <c r="AX158" s="113" t="str">
        <f t="shared" si="36"/>
        <v> </v>
      </c>
      <c r="AY158" s="114">
        <f t="shared" si="37"/>
      </c>
      <c r="AZ158" s="115" t="str">
        <f t="shared" si="38"/>
        <v> </v>
      </c>
      <c r="BA158" s="114" t="str">
        <f t="shared" si="39"/>
        <v>N</v>
      </c>
      <c r="BB158" s="116" t="str">
        <f t="shared" si="40"/>
        <v>A</v>
      </c>
      <c r="BC158" s="115" t="str">
        <f t="shared" si="41"/>
        <v> </v>
      </c>
    </row>
    <row r="159" spans="1:55" ht="15">
      <c r="A159" s="117">
        <v>158471</v>
      </c>
      <c r="B159" s="118" t="s">
        <v>21</v>
      </c>
      <c r="C159" s="119" t="s">
        <v>188</v>
      </c>
      <c r="D159" s="119" t="s">
        <v>189</v>
      </c>
      <c r="E159" s="120">
        <v>2022</v>
      </c>
      <c r="F159" s="120" t="s">
        <v>32</v>
      </c>
      <c r="G159" s="121"/>
      <c r="H159" s="122"/>
      <c r="I159" s="123"/>
      <c r="J159" s="124"/>
      <c r="K159" s="125" t="s">
        <v>23</v>
      </c>
      <c r="L159" s="125" t="s">
        <v>23</v>
      </c>
      <c r="M159" s="125" t="s">
        <v>33</v>
      </c>
      <c r="N159" s="126"/>
      <c r="O159" s="127" t="s">
        <v>119</v>
      </c>
      <c r="P159" s="127" t="s">
        <v>25</v>
      </c>
      <c r="Q159" s="127" t="s">
        <v>116</v>
      </c>
      <c r="R159" s="127" t="s">
        <v>36</v>
      </c>
      <c r="S159" s="128">
        <v>20.4</v>
      </c>
      <c r="T159" s="129">
        <v>43.2</v>
      </c>
      <c r="U159" s="130">
        <v>1874.5900564082383</v>
      </c>
      <c r="V159" s="131">
        <v>2268.253968253968</v>
      </c>
      <c r="W159" s="108">
        <f t="shared" si="28"/>
        <v>1180.9917355371902</v>
      </c>
      <c r="X159" s="109">
        <f t="shared" si="29"/>
        <v>1429</v>
      </c>
      <c r="Y159" s="110"/>
      <c r="Z159" s="138">
        <f t="shared" si="30"/>
        <v>37</v>
      </c>
      <c r="AA159" s="138"/>
      <c r="AB159" s="138"/>
      <c r="AC159" s="110"/>
      <c r="AD159" s="139">
        <f t="shared" si="31"/>
        <v>1874.5900564082383</v>
      </c>
      <c r="AE159" s="140"/>
      <c r="AF159" s="140"/>
      <c r="AG159" s="140"/>
      <c r="AH159" s="140"/>
      <c r="AI159" s="140"/>
      <c r="AJ159" s="140"/>
      <c r="AK159" s="141"/>
      <c r="AL159" s="142">
        <f t="shared" si="32"/>
        <v>0</v>
      </c>
      <c r="AM159" s="143"/>
      <c r="AN159" s="144"/>
      <c r="AO159" s="110"/>
      <c r="AP159" s="111">
        <f t="shared" si="33"/>
        <v>-693.5983208710481</v>
      </c>
      <c r="AQ159" s="112">
        <f t="shared" si="34"/>
        <v>-0.5873015873015872</v>
      </c>
      <c r="AR159" s="112">
        <f t="shared" si="35"/>
        <v>-0.37</v>
      </c>
      <c r="AX159" s="113">
        <f t="shared" si="36"/>
        <v>1874.5900564082383</v>
      </c>
      <c r="AY159" s="114" t="str">
        <f t="shared" si="37"/>
        <v>A</v>
      </c>
      <c r="AZ159" s="115">
        <f t="shared" si="38"/>
        <v>1874.5900564082383</v>
      </c>
      <c r="BA159" s="114" t="str">
        <f t="shared" si="39"/>
        <v>A</v>
      </c>
      <c r="BB159" s="116" t="str">
        <f t="shared" si="40"/>
        <v>A</v>
      </c>
      <c r="BC159" s="115">
        <f t="shared" si="41"/>
        <v>1874.5900564082383</v>
      </c>
    </row>
    <row r="160" spans="1:55" ht="17.25">
      <c r="A160" s="95"/>
      <c r="B160" s="96"/>
      <c r="C160" s="97" t="s">
        <v>190</v>
      </c>
      <c r="D160" s="98"/>
      <c r="E160" s="99"/>
      <c r="F160" s="99"/>
      <c r="G160" s="100"/>
      <c r="H160" s="100"/>
      <c r="I160" s="100"/>
      <c r="J160" s="101"/>
      <c r="K160" s="102" t="s">
        <v>20</v>
      </c>
      <c r="L160" s="99" t="s">
        <v>20</v>
      </c>
      <c r="M160" s="99" t="s">
        <v>20</v>
      </c>
      <c r="N160" s="99" t="s">
        <v>20</v>
      </c>
      <c r="O160" s="103" t="s">
        <v>20</v>
      </c>
      <c r="P160" s="104" t="s">
        <v>20</v>
      </c>
      <c r="Q160" s="103"/>
      <c r="R160" s="103"/>
      <c r="S160" s="103"/>
      <c r="T160" s="105"/>
      <c r="U160" s="106"/>
      <c r="V160" s="107"/>
      <c r="W160" s="108" t="str">
        <f t="shared" si="28"/>
        <v> </v>
      </c>
      <c r="X160" s="109" t="str">
        <f t="shared" si="29"/>
        <v> </v>
      </c>
      <c r="Y160" s="110"/>
      <c r="Z160" s="138" t="str">
        <f t="shared" si="30"/>
        <v> </v>
      </c>
      <c r="AA160" s="138"/>
      <c r="AB160" s="138"/>
      <c r="AC160" s="110"/>
      <c r="AD160" s="139">
        <f t="shared" si="31"/>
      </c>
      <c r="AE160" s="140"/>
      <c r="AF160" s="140"/>
      <c r="AG160" s="140"/>
      <c r="AH160" s="140"/>
      <c r="AI160" s="140"/>
      <c r="AJ160" s="140"/>
      <c r="AK160" s="141"/>
      <c r="AL160" s="142">
        <f t="shared" si="32"/>
      </c>
      <c r="AM160" s="143"/>
      <c r="AN160" s="144"/>
      <c r="AO160" s="110"/>
      <c r="AP160" s="111">
        <f t="shared" si="33"/>
      </c>
      <c r="AQ160" s="112">
        <f t="shared" si="34"/>
      </c>
      <c r="AR160" s="112">
        <f t="shared" si="35"/>
      </c>
      <c r="AX160" s="113" t="str">
        <f t="shared" si="36"/>
        <v> </v>
      </c>
      <c r="AY160" s="114">
        <f t="shared" si="37"/>
      </c>
      <c r="AZ160" s="115" t="str">
        <f t="shared" si="38"/>
        <v> </v>
      </c>
      <c r="BA160" s="114" t="str">
        <f t="shared" si="39"/>
        <v>N</v>
      </c>
      <c r="BB160" s="116" t="str">
        <f t="shared" si="40"/>
        <v>A</v>
      </c>
      <c r="BC160" s="115" t="str">
        <f t="shared" si="41"/>
        <v> </v>
      </c>
    </row>
    <row r="161" spans="1:55" ht="15">
      <c r="A161" s="117">
        <v>164545</v>
      </c>
      <c r="B161" s="118" t="s">
        <v>21</v>
      </c>
      <c r="C161" s="119" t="s">
        <v>190</v>
      </c>
      <c r="D161" s="119" t="s">
        <v>191</v>
      </c>
      <c r="E161" s="120">
        <v>2022</v>
      </c>
      <c r="F161" s="120" t="s">
        <v>32</v>
      </c>
      <c r="G161" s="121"/>
      <c r="H161" s="122"/>
      <c r="I161" s="123"/>
      <c r="J161" s="124"/>
      <c r="K161" s="125" t="s">
        <v>23</v>
      </c>
      <c r="L161" s="125" t="s">
        <v>23</v>
      </c>
      <c r="M161" s="125" t="s">
        <v>183</v>
      </c>
      <c r="N161" s="126"/>
      <c r="O161" s="127" t="s">
        <v>119</v>
      </c>
      <c r="P161" s="127" t="s">
        <v>25</v>
      </c>
      <c r="Q161" s="127" t="s">
        <v>116</v>
      </c>
      <c r="R161" s="127" t="s">
        <v>36</v>
      </c>
      <c r="S161" s="128">
        <v>20.4</v>
      </c>
      <c r="T161" s="129">
        <v>43.2</v>
      </c>
      <c r="U161" s="130">
        <v>1769.6444969172244</v>
      </c>
      <c r="V161" s="131">
        <v>2141.2698412698414</v>
      </c>
      <c r="W161" s="108">
        <f t="shared" si="28"/>
        <v>1114.8760330578514</v>
      </c>
      <c r="X161" s="109">
        <f t="shared" si="29"/>
        <v>1349.0000000000002</v>
      </c>
      <c r="Y161" s="110"/>
      <c r="Z161" s="138">
        <f t="shared" si="30"/>
        <v>37</v>
      </c>
      <c r="AA161" s="138"/>
      <c r="AB161" s="138"/>
      <c r="AC161" s="110"/>
      <c r="AD161" s="139">
        <f t="shared" si="31"/>
        <v>1769.6444969172244</v>
      </c>
      <c r="AE161" s="140"/>
      <c r="AF161" s="140"/>
      <c r="AG161" s="140"/>
      <c r="AH161" s="140"/>
      <c r="AI161" s="140"/>
      <c r="AJ161" s="140"/>
      <c r="AK161" s="141"/>
      <c r="AL161" s="142">
        <f t="shared" si="32"/>
        <v>0</v>
      </c>
      <c r="AM161" s="143"/>
      <c r="AN161" s="144"/>
      <c r="AO161" s="110"/>
      <c r="AP161" s="111">
        <f t="shared" si="33"/>
        <v>-654.768463859373</v>
      </c>
      <c r="AQ161" s="112">
        <f t="shared" si="34"/>
        <v>-0.5873015873015872</v>
      </c>
      <c r="AR161" s="112">
        <f t="shared" si="35"/>
        <v>-0.37</v>
      </c>
      <c r="AX161" s="113">
        <f t="shared" si="36"/>
        <v>1769.6444969172244</v>
      </c>
      <c r="AY161" s="114" t="str">
        <f t="shared" si="37"/>
        <v>A</v>
      </c>
      <c r="AZ161" s="115">
        <f t="shared" si="38"/>
        <v>1769.6444969172244</v>
      </c>
      <c r="BA161" s="114" t="str">
        <f t="shared" si="39"/>
        <v>A</v>
      </c>
      <c r="BB161" s="116" t="str">
        <f t="shared" si="40"/>
        <v>A</v>
      </c>
      <c r="BC161" s="115">
        <f t="shared" si="41"/>
        <v>1769.6444969172244</v>
      </c>
    </row>
    <row r="162" spans="1:55" ht="17.25">
      <c r="A162" s="95"/>
      <c r="B162" s="96"/>
      <c r="C162" s="97" t="s">
        <v>192</v>
      </c>
      <c r="D162" s="98"/>
      <c r="E162" s="99"/>
      <c r="F162" s="99"/>
      <c r="G162" s="100"/>
      <c r="H162" s="100"/>
      <c r="I162" s="100"/>
      <c r="J162" s="101"/>
      <c r="K162" s="102" t="s">
        <v>20</v>
      </c>
      <c r="L162" s="99" t="s">
        <v>20</v>
      </c>
      <c r="M162" s="99" t="s">
        <v>20</v>
      </c>
      <c r="N162" s="99" t="s">
        <v>20</v>
      </c>
      <c r="O162" s="103" t="s">
        <v>20</v>
      </c>
      <c r="P162" s="104" t="s">
        <v>20</v>
      </c>
      <c r="Q162" s="103"/>
      <c r="R162" s="103"/>
      <c r="S162" s="103"/>
      <c r="T162" s="105"/>
      <c r="U162" s="106"/>
      <c r="V162" s="107"/>
      <c r="W162" s="108" t="str">
        <f t="shared" si="28"/>
        <v> </v>
      </c>
      <c r="X162" s="109" t="str">
        <f t="shared" si="29"/>
        <v> </v>
      </c>
      <c r="Y162" s="110"/>
      <c r="Z162" s="138" t="str">
        <f t="shared" si="30"/>
        <v> </v>
      </c>
      <c r="AA162" s="138"/>
      <c r="AB162" s="138"/>
      <c r="AC162" s="110"/>
      <c r="AD162" s="139">
        <f t="shared" si="31"/>
      </c>
      <c r="AE162" s="140"/>
      <c r="AF162" s="140"/>
      <c r="AG162" s="140"/>
      <c r="AH162" s="140"/>
      <c r="AI162" s="140"/>
      <c r="AJ162" s="140"/>
      <c r="AK162" s="141"/>
      <c r="AL162" s="142">
        <f t="shared" si="32"/>
      </c>
      <c r="AM162" s="143"/>
      <c r="AN162" s="144"/>
      <c r="AO162" s="110"/>
      <c r="AP162" s="111">
        <f t="shared" si="33"/>
      </c>
      <c r="AQ162" s="112">
        <f t="shared" si="34"/>
      </c>
      <c r="AR162" s="112">
        <f t="shared" si="35"/>
      </c>
      <c r="AX162" s="113" t="str">
        <f t="shared" si="36"/>
        <v> </v>
      </c>
      <c r="AY162" s="114">
        <f t="shared" si="37"/>
      </c>
      <c r="AZ162" s="115" t="str">
        <f t="shared" si="38"/>
        <v> </v>
      </c>
      <c r="BA162" s="114" t="str">
        <f t="shared" si="39"/>
        <v>N</v>
      </c>
      <c r="BB162" s="116" t="str">
        <f t="shared" si="40"/>
        <v>A</v>
      </c>
      <c r="BC162" s="115" t="str">
        <f t="shared" si="41"/>
        <v> </v>
      </c>
    </row>
    <row r="163" spans="1:55" ht="15">
      <c r="A163" s="117">
        <v>164549</v>
      </c>
      <c r="B163" s="118" t="s">
        <v>21</v>
      </c>
      <c r="C163" s="119" t="s">
        <v>192</v>
      </c>
      <c r="D163" s="119" t="s">
        <v>193</v>
      </c>
      <c r="E163" s="120">
        <v>2022</v>
      </c>
      <c r="F163" s="120" t="s">
        <v>32</v>
      </c>
      <c r="G163" s="121"/>
      <c r="H163" s="122"/>
      <c r="I163" s="123"/>
      <c r="J163" s="124"/>
      <c r="K163" s="125" t="s">
        <v>23</v>
      </c>
      <c r="L163" s="125" t="s">
        <v>23</v>
      </c>
      <c r="M163" s="125" t="s">
        <v>33</v>
      </c>
      <c r="N163" s="126"/>
      <c r="O163" s="127" t="s">
        <v>119</v>
      </c>
      <c r="P163" s="127" t="s">
        <v>25</v>
      </c>
      <c r="Q163" s="127" t="s">
        <v>116</v>
      </c>
      <c r="R163" s="127" t="s">
        <v>36</v>
      </c>
      <c r="S163" s="128">
        <v>20.4</v>
      </c>
      <c r="T163" s="129">
        <v>43.2</v>
      </c>
      <c r="U163" s="130">
        <v>1769.6444969172244</v>
      </c>
      <c r="V163" s="131">
        <v>2141.2698412698414</v>
      </c>
      <c r="W163" s="108">
        <f t="shared" si="28"/>
        <v>1114.8760330578514</v>
      </c>
      <c r="X163" s="109">
        <f t="shared" si="29"/>
        <v>1349.0000000000002</v>
      </c>
      <c r="Y163" s="110"/>
      <c r="Z163" s="138">
        <f t="shared" si="30"/>
        <v>37</v>
      </c>
      <c r="AA163" s="138"/>
      <c r="AB163" s="138"/>
      <c r="AC163" s="110"/>
      <c r="AD163" s="139">
        <f t="shared" si="31"/>
        <v>1769.6444969172244</v>
      </c>
      <c r="AE163" s="140"/>
      <c r="AF163" s="140"/>
      <c r="AG163" s="140"/>
      <c r="AH163" s="140"/>
      <c r="AI163" s="140"/>
      <c r="AJ163" s="140"/>
      <c r="AK163" s="141"/>
      <c r="AL163" s="142">
        <f t="shared" si="32"/>
        <v>0</v>
      </c>
      <c r="AM163" s="143"/>
      <c r="AN163" s="144"/>
      <c r="AO163" s="110"/>
      <c r="AP163" s="111">
        <f t="shared" si="33"/>
        <v>-654.768463859373</v>
      </c>
      <c r="AQ163" s="112">
        <f t="shared" si="34"/>
        <v>-0.5873015873015872</v>
      </c>
      <c r="AR163" s="112">
        <f t="shared" si="35"/>
        <v>-0.37</v>
      </c>
      <c r="AX163" s="113">
        <f t="shared" si="36"/>
        <v>1769.6444969172244</v>
      </c>
      <c r="AY163" s="114" t="str">
        <f t="shared" si="37"/>
        <v>A</v>
      </c>
      <c r="AZ163" s="115">
        <f t="shared" si="38"/>
        <v>1769.6444969172244</v>
      </c>
      <c r="BA163" s="114" t="str">
        <f t="shared" si="39"/>
        <v>A</v>
      </c>
      <c r="BB163" s="116" t="str">
        <f t="shared" si="40"/>
        <v>A</v>
      </c>
      <c r="BC163" s="115">
        <f t="shared" si="41"/>
        <v>1769.6444969172244</v>
      </c>
    </row>
    <row r="164" spans="1:55" ht="17.25">
      <c r="A164" s="95"/>
      <c r="B164" s="96"/>
      <c r="C164" s="97" t="s">
        <v>194</v>
      </c>
      <c r="D164" s="98"/>
      <c r="E164" s="99"/>
      <c r="F164" s="99"/>
      <c r="G164" s="100"/>
      <c r="H164" s="100"/>
      <c r="I164" s="100"/>
      <c r="J164" s="101"/>
      <c r="K164" s="102" t="s">
        <v>20</v>
      </c>
      <c r="L164" s="99" t="s">
        <v>20</v>
      </c>
      <c r="M164" s="99" t="s">
        <v>20</v>
      </c>
      <c r="N164" s="99" t="s">
        <v>20</v>
      </c>
      <c r="O164" s="103" t="s">
        <v>20</v>
      </c>
      <c r="P164" s="104" t="s">
        <v>20</v>
      </c>
      <c r="Q164" s="103"/>
      <c r="R164" s="103"/>
      <c r="S164" s="103"/>
      <c r="T164" s="105"/>
      <c r="U164" s="106"/>
      <c r="V164" s="107"/>
      <c r="W164" s="108" t="str">
        <f t="shared" si="28"/>
        <v> </v>
      </c>
      <c r="X164" s="109" t="str">
        <f t="shared" si="29"/>
        <v> </v>
      </c>
      <c r="Y164" s="110"/>
      <c r="Z164" s="138" t="str">
        <f t="shared" si="30"/>
        <v> </v>
      </c>
      <c r="AA164" s="138"/>
      <c r="AB164" s="138"/>
      <c r="AC164" s="110"/>
      <c r="AD164" s="139">
        <f t="shared" si="31"/>
      </c>
      <c r="AE164" s="140"/>
      <c r="AF164" s="140"/>
      <c r="AG164" s="140"/>
      <c r="AH164" s="140"/>
      <c r="AI164" s="140"/>
      <c r="AJ164" s="140"/>
      <c r="AK164" s="141"/>
      <c r="AL164" s="142">
        <f t="shared" si="32"/>
      </c>
      <c r="AM164" s="143"/>
      <c r="AN164" s="144"/>
      <c r="AO164" s="110"/>
      <c r="AP164" s="111">
        <f t="shared" si="33"/>
      </c>
      <c r="AQ164" s="112">
        <f t="shared" si="34"/>
      </c>
      <c r="AR164" s="112">
        <f t="shared" si="35"/>
      </c>
      <c r="AX164" s="113" t="str">
        <f t="shared" si="36"/>
        <v> </v>
      </c>
      <c r="AY164" s="114">
        <f t="shared" si="37"/>
      </c>
      <c r="AZ164" s="115" t="str">
        <f t="shared" si="38"/>
        <v> </v>
      </c>
      <c r="BA164" s="114" t="str">
        <f t="shared" si="39"/>
        <v>N</v>
      </c>
      <c r="BB164" s="116" t="str">
        <f t="shared" si="40"/>
        <v>A</v>
      </c>
      <c r="BC164" s="115" t="str">
        <f t="shared" si="41"/>
        <v> </v>
      </c>
    </row>
    <row r="165" spans="1:55" ht="15">
      <c r="A165" s="117">
        <v>164547</v>
      </c>
      <c r="B165" s="118" t="s">
        <v>21</v>
      </c>
      <c r="C165" s="119" t="s">
        <v>194</v>
      </c>
      <c r="D165" s="119" t="s">
        <v>195</v>
      </c>
      <c r="E165" s="120">
        <v>2022</v>
      </c>
      <c r="F165" s="120" t="s">
        <v>32</v>
      </c>
      <c r="G165" s="121"/>
      <c r="H165" s="122"/>
      <c r="I165" s="123"/>
      <c r="J165" s="124"/>
      <c r="K165" s="125" t="s">
        <v>23</v>
      </c>
      <c r="L165" s="125" t="s">
        <v>23</v>
      </c>
      <c r="M165" s="125" t="s">
        <v>183</v>
      </c>
      <c r="N165" s="126"/>
      <c r="O165" s="127" t="s">
        <v>119</v>
      </c>
      <c r="P165" s="127" t="s">
        <v>25</v>
      </c>
      <c r="Q165" s="127" t="s">
        <v>116</v>
      </c>
      <c r="R165" s="127" t="s">
        <v>36</v>
      </c>
      <c r="S165" s="128">
        <v>20.4</v>
      </c>
      <c r="T165" s="129">
        <v>43.2</v>
      </c>
      <c r="U165" s="130">
        <v>1769.6444969172244</v>
      </c>
      <c r="V165" s="131">
        <v>2141.2698412698414</v>
      </c>
      <c r="W165" s="108">
        <f t="shared" si="28"/>
        <v>1114.8760330578514</v>
      </c>
      <c r="X165" s="109">
        <f t="shared" si="29"/>
        <v>1349.0000000000002</v>
      </c>
      <c r="Y165" s="110"/>
      <c r="Z165" s="138">
        <f t="shared" si="30"/>
        <v>37</v>
      </c>
      <c r="AA165" s="138"/>
      <c r="AB165" s="138"/>
      <c r="AC165" s="110"/>
      <c r="AD165" s="139">
        <f t="shared" si="31"/>
        <v>1769.6444969172244</v>
      </c>
      <c r="AE165" s="140"/>
      <c r="AF165" s="140"/>
      <c r="AG165" s="140"/>
      <c r="AH165" s="140"/>
      <c r="AI165" s="140"/>
      <c r="AJ165" s="140"/>
      <c r="AK165" s="141"/>
      <c r="AL165" s="142">
        <f t="shared" si="32"/>
        <v>0</v>
      </c>
      <c r="AM165" s="143"/>
      <c r="AN165" s="144"/>
      <c r="AO165" s="110"/>
      <c r="AP165" s="111">
        <f t="shared" si="33"/>
        <v>-654.768463859373</v>
      </c>
      <c r="AQ165" s="112">
        <f t="shared" si="34"/>
        <v>-0.5873015873015872</v>
      </c>
      <c r="AR165" s="112">
        <f t="shared" si="35"/>
        <v>-0.37</v>
      </c>
      <c r="AX165" s="113">
        <f t="shared" si="36"/>
        <v>1769.6444969172244</v>
      </c>
      <c r="AY165" s="114" t="str">
        <f t="shared" si="37"/>
        <v>A</v>
      </c>
      <c r="AZ165" s="115">
        <f t="shared" si="38"/>
        <v>1769.6444969172244</v>
      </c>
      <c r="BA165" s="114" t="str">
        <f t="shared" si="39"/>
        <v>A</v>
      </c>
      <c r="BB165" s="116" t="str">
        <f t="shared" si="40"/>
        <v>A</v>
      </c>
      <c r="BC165" s="115">
        <f t="shared" si="41"/>
        <v>1769.6444969172244</v>
      </c>
    </row>
    <row r="166" spans="1:55" ht="17.25">
      <c r="A166" s="95"/>
      <c r="B166" s="96"/>
      <c r="C166" s="97" t="s">
        <v>196</v>
      </c>
      <c r="D166" s="98"/>
      <c r="E166" s="99"/>
      <c r="F166" s="99"/>
      <c r="G166" s="100"/>
      <c r="H166" s="100"/>
      <c r="I166" s="100"/>
      <c r="J166" s="101"/>
      <c r="K166" s="102" t="s">
        <v>20</v>
      </c>
      <c r="L166" s="99" t="s">
        <v>20</v>
      </c>
      <c r="M166" s="99" t="s">
        <v>20</v>
      </c>
      <c r="N166" s="99" t="s">
        <v>20</v>
      </c>
      <c r="O166" s="103" t="s">
        <v>20</v>
      </c>
      <c r="P166" s="104" t="s">
        <v>20</v>
      </c>
      <c r="Q166" s="103"/>
      <c r="R166" s="103"/>
      <c r="S166" s="103"/>
      <c r="T166" s="105"/>
      <c r="U166" s="106"/>
      <c r="V166" s="107"/>
      <c r="W166" s="108" t="str">
        <f t="shared" si="28"/>
        <v> </v>
      </c>
      <c r="X166" s="109" t="str">
        <f t="shared" si="29"/>
        <v> </v>
      </c>
      <c r="Y166" s="110"/>
      <c r="Z166" s="138" t="str">
        <f t="shared" si="30"/>
        <v> </v>
      </c>
      <c r="AA166" s="138"/>
      <c r="AB166" s="138"/>
      <c r="AC166" s="110"/>
      <c r="AD166" s="139">
        <f t="shared" si="31"/>
      </c>
      <c r="AE166" s="140"/>
      <c r="AF166" s="140"/>
      <c r="AG166" s="140"/>
      <c r="AH166" s="140"/>
      <c r="AI166" s="140"/>
      <c r="AJ166" s="140"/>
      <c r="AK166" s="141"/>
      <c r="AL166" s="142">
        <f t="shared" si="32"/>
      </c>
      <c r="AM166" s="143"/>
      <c r="AN166" s="144"/>
      <c r="AO166" s="110"/>
      <c r="AP166" s="111">
        <f t="shared" si="33"/>
      </c>
      <c r="AQ166" s="112">
        <f t="shared" si="34"/>
      </c>
      <c r="AR166" s="112">
        <f t="shared" si="35"/>
      </c>
      <c r="AX166" s="113" t="str">
        <f t="shared" si="36"/>
        <v> </v>
      </c>
      <c r="AY166" s="114">
        <f t="shared" si="37"/>
      </c>
      <c r="AZ166" s="115" t="str">
        <f t="shared" si="38"/>
        <v> </v>
      </c>
      <c r="BA166" s="114" t="str">
        <f t="shared" si="39"/>
        <v>N</v>
      </c>
      <c r="BB166" s="116" t="str">
        <f t="shared" si="40"/>
        <v>A</v>
      </c>
      <c r="BC166" s="115" t="str">
        <f t="shared" si="41"/>
        <v> </v>
      </c>
    </row>
    <row r="167" spans="1:55" ht="15">
      <c r="A167" s="117">
        <v>158473</v>
      </c>
      <c r="B167" s="118" t="s">
        <v>21</v>
      </c>
      <c r="C167" s="119" t="s">
        <v>196</v>
      </c>
      <c r="D167" s="119" t="s">
        <v>197</v>
      </c>
      <c r="E167" s="120">
        <v>2022</v>
      </c>
      <c r="F167" s="120" t="s">
        <v>32</v>
      </c>
      <c r="G167" s="121"/>
      <c r="H167" s="122"/>
      <c r="I167" s="123"/>
      <c r="J167" s="124"/>
      <c r="K167" s="125" t="s">
        <v>23</v>
      </c>
      <c r="L167" s="125" t="s">
        <v>23</v>
      </c>
      <c r="M167" s="125" t="s">
        <v>33</v>
      </c>
      <c r="N167" s="126"/>
      <c r="O167" s="127" t="s">
        <v>119</v>
      </c>
      <c r="P167" s="127" t="s">
        <v>25</v>
      </c>
      <c r="Q167" s="127" t="s">
        <v>116</v>
      </c>
      <c r="R167" s="127" t="s">
        <v>36</v>
      </c>
      <c r="S167" s="128">
        <v>20.4</v>
      </c>
      <c r="T167" s="129">
        <v>43.2</v>
      </c>
      <c r="U167" s="130">
        <v>1481.0442083169355</v>
      </c>
      <c r="V167" s="131">
        <v>1792.063492063492</v>
      </c>
      <c r="W167" s="108">
        <f t="shared" si="28"/>
        <v>933.0578512396694</v>
      </c>
      <c r="X167" s="109">
        <f t="shared" si="29"/>
        <v>1129</v>
      </c>
      <c r="Y167" s="110"/>
      <c r="Z167" s="138">
        <f t="shared" si="30"/>
        <v>37</v>
      </c>
      <c r="AA167" s="138"/>
      <c r="AB167" s="138"/>
      <c r="AC167" s="110"/>
      <c r="AD167" s="139">
        <f t="shared" si="31"/>
        <v>1481.0442083169355</v>
      </c>
      <c r="AE167" s="140"/>
      <c r="AF167" s="140"/>
      <c r="AG167" s="140"/>
      <c r="AH167" s="140"/>
      <c r="AI167" s="140"/>
      <c r="AJ167" s="140"/>
      <c r="AK167" s="141"/>
      <c r="AL167" s="142">
        <f t="shared" si="32"/>
        <v>0</v>
      </c>
      <c r="AM167" s="143"/>
      <c r="AN167" s="144"/>
      <c r="AO167" s="110"/>
      <c r="AP167" s="111">
        <f t="shared" si="33"/>
        <v>-547.9863570772661</v>
      </c>
      <c r="AQ167" s="112">
        <f t="shared" si="34"/>
        <v>-0.5873015873015872</v>
      </c>
      <c r="AR167" s="112">
        <f t="shared" si="35"/>
        <v>-0.37</v>
      </c>
      <c r="AX167" s="113">
        <f t="shared" si="36"/>
        <v>1481.0442083169355</v>
      </c>
      <c r="AY167" s="114" t="str">
        <f t="shared" si="37"/>
        <v>A</v>
      </c>
      <c r="AZ167" s="115">
        <f t="shared" si="38"/>
        <v>1481.0442083169355</v>
      </c>
      <c r="BA167" s="114" t="str">
        <f t="shared" si="39"/>
        <v>A</v>
      </c>
      <c r="BB167" s="116" t="str">
        <f t="shared" si="40"/>
        <v>A</v>
      </c>
      <c r="BC167" s="115">
        <f t="shared" si="41"/>
        <v>1481.0442083169355</v>
      </c>
    </row>
    <row r="168" spans="1:55" ht="15">
      <c r="A168" s="117">
        <v>158474</v>
      </c>
      <c r="B168" s="118" t="s">
        <v>21</v>
      </c>
      <c r="C168" s="119" t="s">
        <v>196</v>
      </c>
      <c r="D168" s="119" t="s">
        <v>198</v>
      </c>
      <c r="E168" s="120">
        <v>2022</v>
      </c>
      <c r="F168" s="120" t="s">
        <v>32</v>
      </c>
      <c r="G168" s="121"/>
      <c r="H168" s="122"/>
      <c r="I168" s="123"/>
      <c r="J168" s="124"/>
      <c r="K168" s="125" t="s">
        <v>23</v>
      </c>
      <c r="L168" s="125" t="s">
        <v>23</v>
      </c>
      <c r="M168" s="125" t="s">
        <v>33</v>
      </c>
      <c r="N168" s="126"/>
      <c r="O168" s="127" t="s">
        <v>119</v>
      </c>
      <c r="P168" s="127" t="s">
        <v>25</v>
      </c>
      <c r="Q168" s="127" t="s">
        <v>116</v>
      </c>
      <c r="R168" s="127" t="s">
        <v>36</v>
      </c>
      <c r="S168" s="128">
        <v>20.4</v>
      </c>
      <c r="T168" s="129">
        <v>43.2</v>
      </c>
      <c r="U168" s="130">
        <v>1481.0442083169355</v>
      </c>
      <c r="V168" s="131">
        <v>1792.063492063492</v>
      </c>
      <c r="W168" s="108">
        <f t="shared" si="28"/>
        <v>933.0578512396694</v>
      </c>
      <c r="X168" s="109">
        <f t="shared" si="29"/>
        <v>1129</v>
      </c>
      <c r="Y168" s="110"/>
      <c r="Z168" s="138">
        <f t="shared" si="30"/>
        <v>37</v>
      </c>
      <c r="AA168" s="138"/>
      <c r="AB168" s="138"/>
      <c r="AC168" s="110"/>
      <c r="AD168" s="139">
        <f t="shared" si="31"/>
        <v>1481.0442083169355</v>
      </c>
      <c r="AE168" s="140"/>
      <c r="AF168" s="140"/>
      <c r="AG168" s="140"/>
      <c r="AH168" s="140"/>
      <c r="AI168" s="140"/>
      <c r="AJ168" s="140"/>
      <c r="AK168" s="141"/>
      <c r="AL168" s="142">
        <f t="shared" si="32"/>
        <v>0</v>
      </c>
      <c r="AM168" s="143"/>
      <c r="AN168" s="144"/>
      <c r="AO168" s="110"/>
      <c r="AP168" s="111">
        <f t="shared" si="33"/>
        <v>-547.9863570772661</v>
      </c>
      <c r="AQ168" s="112">
        <f t="shared" si="34"/>
        <v>-0.5873015873015872</v>
      </c>
      <c r="AR168" s="112">
        <f t="shared" si="35"/>
        <v>-0.37</v>
      </c>
      <c r="AX168" s="113">
        <f t="shared" si="36"/>
        <v>1481.0442083169355</v>
      </c>
      <c r="AY168" s="114" t="str">
        <f t="shared" si="37"/>
        <v>A</v>
      </c>
      <c r="AZ168" s="115">
        <f t="shared" si="38"/>
        <v>1481.0442083169355</v>
      </c>
      <c r="BA168" s="114" t="str">
        <f t="shared" si="39"/>
        <v>A</v>
      </c>
      <c r="BB168" s="116" t="str">
        <f t="shared" si="40"/>
        <v>A</v>
      </c>
      <c r="BC168" s="115">
        <f t="shared" si="41"/>
        <v>1481.0442083169355</v>
      </c>
    </row>
    <row r="169" spans="1:55" ht="17.25">
      <c r="A169" s="95"/>
      <c r="B169" s="96"/>
      <c r="C169" s="97" t="s">
        <v>199</v>
      </c>
      <c r="D169" s="98"/>
      <c r="E169" s="99"/>
      <c r="F169" s="99"/>
      <c r="G169" s="100"/>
      <c r="H169" s="100"/>
      <c r="I169" s="100"/>
      <c r="J169" s="101"/>
      <c r="K169" s="102" t="s">
        <v>20</v>
      </c>
      <c r="L169" s="99" t="s">
        <v>20</v>
      </c>
      <c r="M169" s="99" t="s">
        <v>20</v>
      </c>
      <c r="N169" s="99" t="s">
        <v>20</v>
      </c>
      <c r="O169" s="103" t="s">
        <v>20</v>
      </c>
      <c r="P169" s="104" t="s">
        <v>20</v>
      </c>
      <c r="Q169" s="103"/>
      <c r="R169" s="103"/>
      <c r="S169" s="103"/>
      <c r="T169" s="105"/>
      <c r="U169" s="106"/>
      <c r="V169" s="107"/>
      <c r="W169" s="108" t="str">
        <f t="shared" si="28"/>
        <v> </v>
      </c>
      <c r="X169" s="109" t="str">
        <f t="shared" si="29"/>
        <v> </v>
      </c>
      <c r="Y169" s="110"/>
      <c r="Z169" s="138" t="str">
        <f t="shared" si="30"/>
        <v> </v>
      </c>
      <c r="AA169" s="138"/>
      <c r="AB169" s="138"/>
      <c r="AC169" s="110"/>
      <c r="AD169" s="139">
        <f t="shared" si="31"/>
      </c>
      <c r="AE169" s="140"/>
      <c r="AF169" s="140"/>
      <c r="AG169" s="140"/>
      <c r="AH169" s="140"/>
      <c r="AI169" s="140"/>
      <c r="AJ169" s="140"/>
      <c r="AK169" s="141"/>
      <c r="AL169" s="142">
        <f t="shared" si="32"/>
      </c>
      <c r="AM169" s="143"/>
      <c r="AN169" s="144"/>
      <c r="AO169" s="110"/>
      <c r="AP169" s="111">
        <f t="shared" si="33"/>
      </c>
      <c r="AQ169" s="112">
        <f t="shared" si="34"/>
      </c>
      <c r="AR169" s="112">
        <f t="shared" si="35"/>
      </c>
      <c r="AX169" s="113" t="str">
        <f t="shared" si="36"/>
        <v> </v>
      </c>
      <c r="AY169" s="114">
        <f t="shared" si="37"/>
      </c>
      <c r="AZ169" s="115" t="str">
        <f t="shared" si="38"/>
        <v> </v>
      </c>
      <c r="BA169" s="114" t="str">
        <f t="shared" si="39"/>
        <v>N</v>
      </c>
      <c r="BB169" s="116" t="str">
        <f t="shared" si="40"/>
        <v>A</v>
      </c>
      <c r="BC169" s="115" t="str">
        <f t="shared" si="41"/>
        <v> </v>
      </c>
    </row>
    <row r="170" spans="1:55" ht="15">
      <c r="A170" s="117">
        <v>158468</v>
      </c>
      <c r="B170" s="118" t="s">
        <v>21</v>
      </c>
      <c r="C170" s="119" t="s">
        <v>199</v>
      </c>
      <c r="D170" s="119" t="s">
        <v>200</v>
      </c>
      <c r="E170" s="120">
        <v>2022</v>
      </c>
      <c r="F170" s="120" t="s">
        <v>32</v>
      </c>
      <c r="G170" s="121"/>
      <c r="H170" s="122"/>
      <c r="I170" s="123"/>
      <c r="J170" s="124"/>
      <c r="K170" s="125" t="s">
        <v>23</v>
      </c>
      <c r="L170" s="125" t="s">
        <v>23</v>
      </c>
      <c r="M170" s="125" t="s">
        <v>183</v>
      </c>
      <c r="N170" s="126"/>
      <c r="O170" s="127" t="s">
        <v>119</v>
      </c>
      <c r="P170" s="127" t="s">
        <v>25</v>
      </c>
      <c r="Q170" s="127" t="s">
        <v>116</v>
      </c>
      <c r="R170" s="127" t="s">
        <v>36</v>
      </c>
      <c r="S170" s="128">
        <v>20.4</v>
      </c>
      <c r="T170" s="129">
        <v>43.2</v>
      </c>
      <c r="U170" s="130">
        <v>1769.6444969172244</v>
      </c>
      <c r="V170" s="131">
        <v>2141.2698412698414</v>
      </c>
      <c r="W170" s="108">
        <f t="shared" si="28"/>
        <v>1114.8760330578514</v>
      </c>
      <c r="X170" s="109">
        <f t="shared" si="29"/>
        <v>1349.0000000000002</v>
      </c>
      <c r="Y170" s="110"/>
      <c r="Z170" s="138">
        <f t="shared" si="30"/>
        <v>37</v>
      </c>
      <c r="AA170" s="138"/>
      <c r="AB170" s="138"/>
      <c r="AC170" s="110"/>
      <c r="AD170" s="139">
        <f t="shared" si="31"/>
        <v>1769.6444969172244</v>
      </c>
      <c r="AE170" s="140"/>
      <c r="AF170" s="140"/>
      <c r="AG170" s="140"/>
      <c r="AH170" s="140"/>
      <c r="AI170" s="140"/>
      <c r="AJ170" s="140"/>
      <c r="AK170" s="141"/>
      <c r="AL170" s="142">
        <f t="shared" si="32"/>
        <v>0</v>
      </c>
      <c r="AM170" s="143"/>
      <c r="AN170" s="144"/>
      <c r="AO170" s="110"/>
      <c r="AP170" s="111">
        <f t="shared" si="33"/>
        <v>-654.768463859373</v>
      </c>
      <c r="AQ170" s="112">
        <f t="shared" si="34"/>
        <v>-0.5873015873015872</v>
      </c>
      <c r="AR170" s="112">
        <f t="shared" si="35"/>
        <v>-0.37</v>
      </c>
      <c r="AX170" s="113">
        <f t="shared" si="36"/>
        <v>1769.6444969172244</v>
      </c>
      <c r="AY170" s="114" t="str">
        <f t="shared" si="37"/>
        <v>A</v>
      </c>
      <c r="AZ170" s="115">
        <f t="shared" si="38"/>
        <v>1769.6444969172244</v>
      </c>
      <c r="BA170" s="114" t="str">
        <f t="shared" si="39"/>
        <v>A</v>
      </c>
      <c r="BB170" s="116" t="str">
        <f t="shared" si="40"/>
        <v>A</v>
      </c>
      <c r="BC170" s="115">
        <f t="shared" si="41"/>
        <v>1769.6444969172244</v>
      </c>
    </row>
    <row r="171" spans="1:55" ht="17.25">
      <c r="A171" s="95"/>
      <c r="B171" s="96"/>
      <c r="C171" s="97" t="s">
        <v>201</v>
      </c>
      <c r="D171" s="98"/>
      <c r="E171" s="99"/>
      <c r="F171" s="99"/>
      <c r="G171" s="100"/>
      <c r="H171" s="100"/>
      <c r="I171" s="100"/>
      <c r="J171" s="101"/>
      <c r="K171" s="102" t="s">
        <v>20</v>
      </c>
      <c r="L171" s="99" t="s">
        <v>20</v>
      </c>
      <c r="M171" s="99" t="s">
        <v>20</v>
      </c>
      <c r="N171" s="99" t="s">
        <v>20</v>
      </c>
      <c r="O171" s="103" t="s">
        <v>20</v>
      </c>
      <c r="P171" s="104" t="s">
        <v>20</v>
      </c>
      <c r="Q171" s="103"/>
      <c r="R171" s="103"/>
      <c r="S171" s="103"/>
      <c r="T171" s="105"/>
      <c r="U171" s="106"/>
      <c r="V171" s="107"/>
      <c r="W171" s="108" t="str">
        <f t="shared" si="28"/>
        <v> </v>
      </c>
      <c r="X171" s="109" t="str">
        <f t="shared" si="29"/>
        <v> </v>
      </c>
      <c r="Y171" s="110"/>
      <c r="Z171" s="138" t="str">
        <f t="shared" si="30"/>
        <v> </v>
      </c>
      <c r="AA171" s="138"/>
      <c r="AB171" s="138"/>
      <c r="AC171" s="110"/>
      <c r="AD171" s="139">
        <f t="shared" si="31"/>
      </c>
      <c r="AE171" s="140"/>
      <c r="AF171" s="140"/>
      <c r="AG171" s="140"/>
      <c r="AH171" s="140"/>
      <c r="AI171" s="140"/>
      <c r="AJ171" s="140"/>
      <c r="AK171" s="141"/>
      <c r="AL171" s="142">
        <f t="shared" si="32"/>
      </c>
      <c r="AM171" s="143"/>
      <c r="AN171" s="144"/>
      <c r="AO171" s="110"/>
      <c r="AP171" s="111">
        <f t="shared" si="33"/>
      </c>
      <c r="AQ171" s="112">
        <f t="shared" si="34"/>
      </c>
      <c r="AR171" s="112">
        <f t="shared" si="35"/>
      </c>
      <c r="AX171" s="113" t="str">
        <f t="shared" si="36"/>
        <v> </v>
      </c>
      <c r="AY171" s="114">
        <f t="shared" si="37"/>
      </c>
      <c r="AZ171" s="115" t="str">
        <f t="shared" si="38"/>
        <v> </v>
      </c>
      <c r="BA171" s="114" t="str">
        <f t="shared" si="39"/>
        <v>N</v>
      </c>
      <c r="BB171" s="116" t="str">
        <f t="shared" si="40"/>
        <v>A</v>
      </c>
      <c r="BC171" s="115" t="str">
        <f t="shared" si="41"/>
        <v> </v>
      </c>
    </row>
    <row r="172" spans="1:55" ht="15">
      <c r="A172" s="117">
        <v>158494</v>
      </c>
      <c r="B172" s="118" t="s">
        <v>21</v>
      </c>
      <c r="C172" s="119" t="s">
        <v>201</v>
      </c>
      <c r="D172" s="119" t="s">
        <v>202</v>
      </c>
      <c r="E172" s="120">
        <v>2022</v>
      </c>
      <c r="F172" s="120" t="s">
        <v>32</v>
      </c>
      <c r="G172" s="121"/>
      <c r="H172" s="122"/>
      <c r="I172" s="123"/>
      <c r="J172" s="124"/>
      <c r="K172" s="125" t="s">
        <v>23</v>
      </c>
      <c r="L172" s="125" t="s">
        <v>23</v>
      </c>
      <c r="M172" s="125" t="s">
        <v>33</v>
      </c>
      <c r="N172" s="126"/>
      <c r="O172" s="127" t="s">
        <v>35</v>
      </c>
      <c r="P172" s="127" t="s">
        <v>25</v>
      </c>
      <c r="Q172" s="127" t="s">
        <v>116</v>
      </c>
      <c r="R172" s="127" t="s">
        <v>36</v>
      </c>
      <c r="S172" s="128">
        <v>20.4</v>
      </c>
      <c r="T172" s="129">
        <v>43.2</v>
      </c>
      <c r="U172" s="130">
        <v>785.7798766889676</v>
      </c>
      <c r="V172" s="131">
        <v>950.7936507936508</v>
      </c>
      <c r="W172" s="108">
        <f t="shared" si="28"/>
        <v>495.04132231404964</v>
      </c>
      <c r="X172" s="109">
        <f t="shared" si="29"/>
        <v>599</v>
      </c>
      <c r="Y172" s="110"/>
      <c r="Z172" s="138">
        <f t="shared" si="30"/>
        <v>37</v>
      </c>
      <c r="AA172" s="138"/>
      <c r="AB172" s="138"/>
      <c r="AC172" s="110"/>
      <c r="AD172" s="139">
        <f t="shared" si="31"/>
        <v>785.7798766889676</v>
      </c>
      <c r="AE172" s="140"/>
      <c r="AF172" s="140"/>
      <c r="AG172" s="140"/>
      <c r="AH172" s="140"/>
      <c r="AI172" s="140"/>
      <c r="AJ172" s="140"/>
      <c r="AK172" s="141"/>
      <c r="AL172" s="142">
        <f t="shared" si="32"/>
        <v>0</v>
      </c>
      <c r="AM172" s="143"/>
      <c r="AN172" s="144"/>
      <c r="AO172" s="110"/>
      <c r="AP172" s="111">
        <f t="shared" si="33"/>
        <v>-290.738554374918</v>
      </c>
      <c r="AQ172" s="112">
        <f t="shared" si="34"/>
        <v>-0.5873015873015872</v>
      </c>
      <c r="AR172" s="112">
        <f t="shared" si="35"/>
        <v>-0.37</v>
      </c>
      <c r="AX172" s="113">
        <f t="shared" si="36"/>
        <v>785.7798766889676</v>
      </c>
      <c r="AY172" s="114" t="str">
        <f t="shared" si="37"/>
        <v>A</v>
      </c>
      <c r="AZ172" s="115">
        <f t="shared" si="38"/>
        <v>785.7798766889676</v>
      </c>
      <c r="BA172" s="114" t="str">
        <f t="shared" si="39"/>
        <v>A</v>
      </c>
      <c r="BB172" s="116" t="str">
        <f t="shared" si="40"/>
        <v>A</v>
      </c>
      <c r="BC172" s="115">
        <f t="shared" si="41"/>
        <v>785.7798766889676</v>
      </c>
    </row>
    <row r="173" spans="1:55" ht="15">
      <c r="A173" s="117">
        <v>158493</v>
      </c>
      <c r="B173" s="118" t="s">
        <v>21</v>
      </c>
      <c r="C173" s="119" t="s">
        <v>201</v>
      </c>
      <c r="D173" s="119" t="s">
        <v>203</v>
      </c>
      <c r="E173" s="120">
        <v>2022</v>
      </c>
      <c r="F173" s="120" t="s">
        <v>32</v>
      </c>
      <c r="G173" s="121"/>
      <c r="H173" s="122"/>
      <c r="I173" s="123"/>
      <c r="J173" s="124"/>
      <c r="K173" s="125" t="s">
        <v>23</v>
      </c>
      <c r="L173" s="125" t="s">
        <v>23</v>
      </c>
      <c r="M173" s="125" t="s">
        <v>33</v>
      </c>
      <c r="N173" s="126"/>
      <c r="O173" s="127" t="s">
        <v>35</v>
      </c>
      <c r="P173" s="127" t="s">
        <v>25</v>
      </c>
      <c r="Q173" s="127" t="s">
        <v>116</v>
      </c>
      <c r="R173" s="127" t="s">
        <v>36</v>
      </c>
      <c r="S173" s="128">
        <v>20.4</v>
      </c>
      <c r="T173" s="129">
        <v>43.2</v>
      </c>
      <c r="U173" s="130">
        <v>1481.0442083169355</v>
      </c>
      <c r="V173" s="131">
        <v>1792.063492063492</v>
      </c>
      <c r="W173" s="108">
        <f t="shared" si="28"/>
        <v>933.0578512396694</v>
      </c>
      <c r="X173" s="109">
        <f t="shared" si="29"/>
        <v>1129</v>
      </c>
      <c r="Y173" s="110"/>
      <c r="Z173" s="138">
        <f t="shared" si="30"/>
        <v>37</v>
      </c>
      <c r="AA173" s="138"/>
      <c r="AB173" s="138"/>
      <c r="AC173" s="110"/>
      <c r="AD173" s="139">
        <f t="shared" si="31"/>
        <v>1481.0442083169355</v>
      </c>
      <c r="AE173" s="140"/>
      <c r="AF173" s="140"/>
      <c r="AG173" s="140"/>
      <c r="AH173" s="140"/>
      <c r="AI173" s="140"/>
      <c r="AJ173" s="140"/>
      <c r="AK173" s="141"/>
      <c r="AL173" s="142">
        <f t="shared" si="32"/>
        <v>0</v>
      </c>
      <c r="AM173" s="143"/>
      <c r="AN173" s="144"/>
      <c r="AO173" s="110"/>
      <c r="AP173" s="111">
        <f t="shared" si="33"/>
        <v>-547.9863570772661</v>
      </c>
      <c r="AQ173" s="112">
        <f t="shared" si="34"/>
        <v>-0.5873015873015872</v>
      </c>
      <c r="AR173" s="112">
        <f t="shared" si="35"/>
        <v>-0.37</v>
      </c>
      <c r="AX173" s="113">
        <f t="shared" si="36"/>
        <v>1481.0442083169355</v>
      </c>
      <c r="AY173" s="114" t="str">
        <f t="shared" si="37"/>
        <v>A</v>
      </c>
      <c r="AZ173" s="115">
        <f t="shared" si="38"/>
        <v>1481.0442083169355</v>
      </c>
      <c r="BA173" s="114" t="str">
        <f t="shared" si="39"/>
        <v>A</v>
      </c>
      <c r="BB173" s="116" t="str">
        <f t="shared" si="40"/>
        <v>A</v>
      </c>
      <c r="BC173" s="115">
        <f t="shared" si="41"/>
        <v>1481.0442083169355</v>
      </c>
    </row>
    <row r="174" spans="1:55" ht="15">
      <c r="A174" s="117">
        <v>164555</v>
      </c>
      <c r="B174" s="118" t="s">
        <v>21</v>
      </c>
      <c r="C174" s="119" t="s">
        <v>201</v>
      </c>
      <c r="D174" s="119" t="s">
        <v>204</v>
      </c>
      <c r="E174" s="120">
        <v>2022</v>
      </c>
      <c r="F174" s="120" t="s">
        <v>32</v>
      </c>
      <c r="G174" s="121"/>
      <c r="H174" s="122"/>
      <c r="I174" s="123"/>
      <c r="J174" s="124"/>
      <c r="K174" s="125" t="s">
        <v>23</v>
      </c>
      <c r="L174" s="125" t="s">
        <v>23</v>
      </c>
      <c r="M174" s="125" t="s">
        <v>183</v>
      </c>
      <c r="N174" s="126"/>
      <c r="O174" s="127" t="s">
        <v>119</v>
      </c>
      <c r="P174" s="127" t="s">
        <v>25</v>
      </c>
      <c r="Q174" s="127" t="s">
        <v>116</v>
      </c>
      <c r="R174" s="127" t="s">
        <v>36</v>
      </c>
      <c r="S174" s="128">
        <v>23</v>
      </c>
      <c r="T174" s="129">
        <v>43.2</v>
      </c>
      <c r="U174" s="130">
        <v>1769.6444969172244</v>
      </c>
      <c r="V174" s="131">
        <v>2141.2698412698414</v>
      </c>
      <c r="W174" s="108">
        <f t="shared" si="28"/>
        <v>1114.8760330578514</v>
      </c>
      <c r="X174" s="109">
        <f t="shared" si="29"/>
        <v>1349.0000000000002</v>
      </c>
      <c r="Y174" s="110"/>
      <c r="Z174" s="138">
        <f t="shared" si="30"/>
        <v>37</v>
      </c>
      <c r="AA174" s="138"/>
      <c r="AB174" s="138"/>
      <c r="AC174" s="110"/>
      <c r="AD174" s="139">
        <f t="shared" si="31"/>
        <v>1769.6444969172244</v>
      </c>
      <c r="AE174" s="140"/>
      <c r="AF174" s="140"/>
      <c r="AG174" s="140"/>
      <c r="AH174" s="140"/>
      <c r="AI174" s="140"/>
      <c r="AJ174" s="140"/>
      <c r="AK174" s="141"/>
      <c r="AL174" s="142">
        <f t="shared" si="32"/>
        <v>0</v>
      </c>
      <c r="AM174" s="143"/>
      <c r="AN174" s="144"/>
      <c r="AO174" s="110"/>
      <c r="AP174" s="111">
        <f t="shared" si="33"/>
        <v>-654.768463859373</v>
      </c>
      <c r="AQ174" s="112">
        <f t="shared" si="34"/>
        <v>-0.5873015873015872</v>
      </c>
      <c r="AR174" s="112">
        <f t="shared" si="35"/>
        <v>-0.37</v>
      </c>
      <c r="AX174" s="113">
        <f t="shared" si="36"/>
        <v>1769.6444969172244</v>
      </c>
      <c r="AY174" s="114" t="str">
        <f t="shared" si="37"/>
        <v>A</v>
      </c>
      <c r="AZ174" s="115">
        <f t="shared" si="38"/>
        <v>1769.6444969172244</v>
      </c>
      <c r="BA174" s="114" t="str">
        <f t="shared" si="39"/>
        <v>A</v>
      </c>
      <c r="BB174" s="116" t="str">
        <f t="shared" si="40"/>
        <v>A</v>
      </c>
      <c r="BC174" s="115">
        <f t="shared" si="41"/>
        <v>1769.6444969172244</v>
      </c>
    </row>
    <row r="175" spans="1:55" ht="17.25">
      <c r="A175" s="95"/>
      <c r="B175" s="96"/>
      <c r="C175" s="97" t="s">
        <v>205</v>
      </c>
      <c r="D175" s="98"/>
      <c r="E175" s="99"/>
      <c r="F175" s="99"/>
      <c r="G175" s="100"/>
      <c r="H175" s="100"/>
      <c r="I175" s="100"/>
      <c r="J175" s="101"/>
      <c r="K175" s="102" t="s">
        <v>20</v>
      </c>
      <c r="L175" s="99" t="s">
        <v>20</v>
      </c>
      <c r="M175" s="99" t="s">
        <v>20</v>
      </c>
      <c r="N175" s="99" t="s">
        <v>20</v>
      </c>
      <c r="O175" s="103" t="s">
        <v>20</v>
      </c>
      <c r="P175" s="104" t="s">
        <v>20</v>
      </c>
      <c r="Q175" s="103"/>
      <c r="R175" s="103"/>
      <c r="S175" s="103"/>
      <c r="T175" s="105"/>
      <c r="U175" s="106"/>
      <c r="V175" s="107"/>
      <c r="W175" s="108" t="str">
        <f t="shared" si="28"/>
        <v> </v>
      </c>
      <c r="X175" s="109" t="str">
        <f t="shared" si="29"/>
        <v> </v>
      </c>
      <c r="Y175" s="110"/>
      <c r="Z175" s="138" t="str">
        <f t="shared" si="30"/>
        <v> </v>
      </c>
      <c r="AA175" s="138"/>
      <c r="AB175" s="138"/>
      <c r="AC175" s="110"/>
      <c r="AD175" s="139">
        <f t="shared" si="31"/>
      </c>
      <c r="AE175" s="140"/>
      <c r="AF175" s="140"/>
      <c r="AG175" s="140"/>
      <c r="AH175" s="140"/>
      <c r="AI175" s="140"/>
      <c r="AJ175" s="140"/>
      <c r="AK175" s="141"/>
      <c r="AL175" s="142">
        <f t="shared" si="32"/>
      </c>
      <c r="AM175" s="143"/>
      <c r="AN175" s="144"/>
      <c r="AO175" s="110"/>
      <c r="AP175" s="111">
        <f t="shared" si="33"/>
      </c>
      <c r="AQ175" s="112">
        <f t="shared" si="34"/>
      </c>
      <c r="AR175" s="112">
        <f t="shared" si="35"/>
      </c>
      <c r="AX175" s="113" t="str">
        <f t="shared" si="36"/>
        <v> </v>
      </c>
      <c r="AY175" s="114">
        <f t="shared" si="37"/>
      </c>
      <c r="AZ175" s="115" t="str">
        <f t="shared" si="38"/>
        <v> </v>
      </c>
      <c r="BA175" s="114" t="str">
        <f t="shared" si="39"/>
        <v>N</v>
      </c>
      <c r="BB175" s="116" t="str">
        <f t="shared" si="40"/>
        <v>A</v>
      </c>
      <c r="BC175" s="115" t="str">
        <f t="shared" si="41"/>
        <v> </v>
      </c>
    </row>
    <row r="176" spans="1:55" ht="15">
      <c r="A176" s="117">
        <v>164524</v>
      </c>
      <c r="B176" s="118" t="s">
        <v>21</v>
      </c>
      <c r="C176" s="119" t="s">
        <v>205</v>
      </c>
      <c r="D176" s="119" t="s">
        <v>206</v>
      </c>
      <c r="E176" s="120">
        <v>2022</v>
      </c>
      <c r="F176" s="120" t="s">
        <v>32</v>
      </c>
      <c r="G176" s="121"/>
      <c r="H176" s="122"/>
      <c r="I176" s="123"/>
      <c r="J176" s="124"/>
      <c r="K176" s="125" t="s">
        <v>23</v>
      </c>
      <c r="L176" s="125" t="s">
        <v>23</v>
      </c>
      <c r="M176" s="125" t="s">
        <v>33</v>
      </c>
      <c r="N176" s="126"/>
      <c r="O176" s="127" t="s">
        <v>35</v>
      </c>
      <c r="P176" s="127" t="s">
        <v>25</v>
      </c>
      <c r="Q176" s="127" t="s">
        <v>116</v>
      </c>
      <c r="R176" s="127" t="s">
        <v>36</v>
      </c>
      <c r="S176" s="128">
        <v>20.85</v>
      </c>
      <c r="T176" s="129">
        <v>43.2</v>
      </c>
      <c r="U176" s="130">
        <v>785.7798766889676</v>
      </c>
      <c r="V176" s="131">
        <v>950.7936507936508</v>
      </c>
      <c r="W176" s="108">
        <f t="shared" si="28"/>
        <v>495.04132231404964</v>
      </c>
      <c r="X176" s="109">
        <f t="shared" si="29"/>
        <v>599</v>
      </c>
      <c r="Y176" s="110"/>
      <c r="Z176" s="138">
        <f t="shared" si="30"/>
        <v>37</v>
      </c>
      <c r="AA176" s="138"/>
      <c r="AB176" s="138"/>
      <c r="AC176" s="110"/>
      <c r="AD176" s="139">
        <f t="shared" si="31"/>
        <v>785.7798766889676</v>
      </c>
      <c r="AE176" s="140"/>
      <c r="AF176" s="140"/>
      <c r="AG176" s="140"/>
      <c r="AH176" s="140"/>
      <c r="AI176" s="140"/>
      <c r="AJ176" s="140"/>
      <c r="AK176" s="141"/>
      <c r="AL176" s="142">
        <f t="shared" si="32"/>
        <v>0</v>
      </c>
      <c r="AM176" s="143"/>
      <c r="AN176" s="144"/>
      <c r="AO176" s="110"/>
      <c r="AP176" s="111">
        <f t="shared" si="33"/>
        <v>-290.738554374918</v>
      </c>
      <c r="AQ176" s="112">
        <f t="shared" si="34"/>
        <v>-0.5873015873015872</v>
      </c>
      <c r="AR176" s="112">
        <f t="shared" si="35"/>
        <v>-0.37</v>
      </c>
      <c r="AX176" s="113">
        <f t="shared" si="36"/>
        <v>785.7798766889676</v>
      </c>
      <c r="AY176" s="114" t="str">
        <f t="shared" si="37"/>
        <v>A</v>
      </c>
      <c r="AZ176" s="115">
        <f t="shared" si="38"/>
        <v>785.7798766889676</v>
      </c>
      <c r="BA176" s="114" t="str">
        <f t="shared" si="39"/>
        <v>A</v>
      </c>
      <c r="BB176" s="116" t="str">
        <f t="shared" si="40"/>
        <v>A</v>
      </c>
      <c r="BC176" s="115">
        <f t="shared" si="41"/>
        <v>785.7798766889676</v>
      </c>
    </row>
    <row r="177" spans="1:55" ht="15">
      <c r="A177" s="117">
        <v>164525</v>
      </c>
      <c r="B177" s="118" t="s">
        <v>21</v>
      </c>
      <c r="C177" s="119" t="s">
        <v>205</v>
      </c>
      <c r="D177" s="119" t="s">
        <v>207</v>
      </c>
      <c r="E177" s="120">
        <v>2022</v>
      </c>
      <c r="F177" s="120" t="s">
        <v>32</v>
      </c>
      <c r="G177" s="121"/>
      <c r="H177" s="122"/>
      <c r="I177" s="123"/>
      <c r="J177" s="124"/>
      <c r="K177" s="125" t="s">
        <v>23</v>
      </c>
      <c r="L177" s="125" t="s">
        <v>23</v>
      </c>
      <c r="M177" s="125" t="s">
        <v>33</v>
      </c>
      <c r="N177" s="126"/>
      <c r="O177" s="127" t="s">
        <v>35</v>
      </c>
      <c r="P177" s="127" t="s">
        <v>25</v>
      </c>
      <c r="Q177" s="127" t="s">
        <v>116</v>
      </c>
      <c r="R177" s="127" t="s">
        <v>36</v>
      </c>
      <c r="S177" s="128">
        <v>20.85</v>
      </c>
      <c r="T177" s="129">
        <v>43.2</v>
      </c>
      <c r="U177" s="130">
        <v>785.7798766889676</v>
      </c>
      <c r="V177" s="131">
        <v>950.7936507936508</v>
      </c>
      <c r="W177" s="108">
        <f t="shared" si="28"/>
        <v>495.04132231404964</v>
      </c>
      <c r="X177" s="109">
        <f t="shared" si="29"/>
        <v>599</v>
      </c>
      <c r="Y177" s="110"/>
      <c r="Z177" s="138">
        <f t="shared" si="30"/>
        <v>37</v>
      </c>
      <c r="AA177" s="138"/>
      <c r="AB177" s="138"/>
      <c r="AC177" s="110"/>
      <c r="AD177" s="139">
        <f t="shared" si="31"/>
        <v>785.7798766889676</v>
      </c>
      <c r="AE177" s="140"/>
      <c r="AF177" s="140"/>
      <c r="AG177" s="140"/>
      <c r="AH177" s="140"/>
      <c r="AI177" s="140"/>
      <c r="AJ177" s="140"/>
      <c r="AK177" s="141"/>
      <c r="AL177" s="142">
        <f t="shared" si="32"/>
        <v>0</v>
      </c>
      <c r="AM177" s="143"/>
      <c r="AN177" s="144"/>
      <c r="AO177" s="110"/>
      <c r="AP177" s="111">
        <f t="shared" si="33"/>
        <v>-290.738554374918</v>
      </c>
      <c r="AQ177" s="112">
        <f t="shared" si="34"/>
        <v>-0.5873015873015872</v>
      </c>
      <c r="AR177" s="112">
        <f t="shared" si="35"/>
        <v>-0.37</v>
      </c>
      <c r="AX177" s="113">
        <f t="shared" si="36"/>
        <v>785.7798766889676</v>
      </c>
      <c r="AY177" s="114" t="str">
        <f t="shared" si="37"/>
        <v>A</v>
      </c>
      <c r="AZ177" s="115">
        <f t="shared" si="38"/>
        <v>785.7798766889676</v>
      </c>
      <c r="BA177" s="114" t="str">
        <f t="shared" si="39"/>
        <v>A</v>
      </c>
      <c r="BB177" s="116" t="str">
        <f t="shared" si="40"/>
        <v>A</v>
      </c>
      <c r="BC177" s="115">
        <f t="shared" si="41"/>
        <v>785.7798766889676</v>
      </c>
    </row>
    <row r="178" spans="1:55" ht="17.25">
      <c r="A178" s="95"/>
      <c r="B178" s="96"/>
      <c r="C178" s="97" t="s">
        <v>208</v>
      </c>
      <c r="D178" s="98"/>
      <c r="E178" s="99"/>
      <c r="F178" s="99"/>
      <c r="G178" s="100"/>
      <c r="H178" s="100"/>
      <c r="I178" s="100"/>
      <c r="J178" s="101"/>
      <c r="K178" s="102" t="s">
        <v>20</v>
      </c>
      <c r="L178" s="99" t="s">
        <v>20</v>
      </c>
      <c r="M178" s="99" t="s">
        <v>20</v>
      </c>
      <c r="N178" s="99" t="s">
        <v>20</v>
      </c>
      <c r="O178" s="103" t="s">
        <v>20</v>
      </c>
      <c r="P178" s="104" t="s">
        <v>20</v>
      </c>
      <c r="Q178" s="103"/>
      <c r="R178" s="103"/>
      <c r="S178" s="103"/>
      <c r="T178" s="105"/>
      <c r="U178" s="106"/>
      <c r="V178" s="107"/>
      <c r="W178" s="108" t="str">
        <f t="shared" si="28"/>
        <v> </v>
      </c>
      <c r="X178" s="109" t="str">
        <f t="shared" si="29"/>
        <v> </v>
      </c>
      <c r="Y178" s="110"/>
      <c r="Z178" s="138" t="str">
        <f t="shared" si="30"/>
        <v> </v>
      </c>
      <c r="AA178" s="138"/>
      <c r="AB178" s="138"/>
      <c r="AC178" s="110"/>
      <c r="AD178" s="139">
        <f t="shared" si="31"/>
      </c>
      <c r="AE178" s="140"/>
      <c r="AF178" s="140"/>
      <c r="AG178" s="140"/>
      <c r="AH178" s="140"/>
      <c r="AI178" s="140"/>
      <c r="AJ178" s="140"/>
      <c r="AK178" s="141"/>
      <c r="AL178" s="142">
        <f t="shared" si="32"/>
      </c>
      <c r="AM178" s="143"/>
      <c r="AN178" s="144"/>
      <c r="AO178" s="110"/>
      <c r="AP178" s="111">
        <f t="shared" si="33"/>
      </c>
      <c r="AQ178" s="112">
        <f t="shared" si="34"/>
      </c>
      <c r="AR178" s="112">
        <f t="shared" si="35"/>
      </c>
      <c r="AX178" s="113" t="str">
        <f t="shared" si="36"/>
        <v> </v>
      </c>
      <c r="AY178" s="114">
        <f t="shared" si="37"/>
      </c>
      <c r="AZ178" s="115" t="str">
        <f t="shared" si="38"/>
        <v> </v>
      </c>
      <c r="BA178" s="114" t="str">
        <f t="shared" si="39"/>
        <v>N</v>
      </c>
      <c r="BB178" s="116" t="str">
        <f t="shared" si="40"/>
        <v>A</v>
      </c>
      <c r="BC178" s="115" t="str">
        <f t="shared" si="41"/>
        <v> </v>
      </c>
    </row>
    <row r="179" spans="1:55" ht="15">
      <c r="A179" s="117">
        <v>164483</v>
      </c>
      <c r="B179" s="118" t="s">
        <v>21</v>
      </c>
      <c r="C179" s="119" t="s">
        <v>208</v>
      </c>
      <c r="D179" s="119" t="s">
        <v>209</v>
      </c>
      <c r="E179" s="120">
        <v>2022</v>
      </c>
      <c r="F179" s="120" t="s">
        <v>32</v>
      </c>
      <c r="G179" s="121"/>
      <c r="H179" s="122"/>
      <c r="I179" s="123"/>
      <c r="J179" s="124"/>
      <c r="K179" s="125" t="s">
        <v>23</v>
      </c>
      <c r="L179" s="125" t="s">
        <v>23</v>
      </c>
      <c r="M179" s="125" t="s">
        <v>33</v>
      </c>
      <c r="N179" s="126" t="s">
        <v>111</v>
      </c>
      <c r="O179" s="127" t="s">
        <v>210</v>
      </c>
      <c r="P179" s="127" t="s">
        <v>25</v>
      </c>
      <c r="Q179" s="127" t="s">
        <v>211</v>
      </c>
      <c r="R179" s="127" t="s">
        <v>36</v>
      </c>
      <c r="S179" s="128">
        <v>22.3</v>
      </c>
      <c r="T179" s="129">
        <v>54</v>
      </c>
      <c r="U179" s="130">
        <v>1376.0986488259216</v>
      </c>
      <c r="V179" s="131">
        <v>1665.079365079365</v>
      </c>
      <c r="W179" s="108">
        <f t="shared" si="28"/>
        <v>866.9421487603306</v>
      </c>
      <c r="X179" s="109">
        <f t="shared" si="29"/>
        <v>1049</v>
      </c>
      <c r="Y179" s="110"/>
      <c r="Z179" s="138">
        <f t="shared" si="30"/>
        <v>37</v>
      </c>
      <c r="AA179" s="138"/>
      <c r="AB179" s="138"/>
      <c r="AC179" s="110"/>
      <c r="AD179" s="139">
        <f t="shared" si="31"/>
        <v>1376.0986488259216</v>
      </c>
      <c r="AE179" s="140"/>
      <c r="AF179" s="140"/>
      <c r="AG179" s="140"/>
      <c r="AH179" s="140"/>
      <c r="AI179" s="140"/>
      <c r="AJ179" s="140"/>
      <c r="AK179" s="141"/>
      <c r="AL179" s="142">
        <f t="shared" si="32"/>
        <v>0</v>
      </c>
      <c r="AM179" s="143"/>
      <c r="AN179" s="144"/>
      <c r="AO179" s="110"/>
      <c r="AP179" s="111">
        <f t="shared" si="33"/>
        <v>-509.156500065591</v>
      </c>
      <c r="AQ179" s="112">
        <f t="shared" si="34"/>
        <v>-0.5873015873015872</v>
      </c>
      <c r="AR179" s="112">
        <f t="shared" si="35"/>
        <v>-0.37</v>
      </c>
      <c r="AX179" s="113">
        <f t="shared" si="36"/>
        <v>1376.0986488259216</v>
      </c>
      <c r="AY179" s="114" t="str">
        <f t="shared" si="37"/>
        <v>A</v>
      </c>
      <c r="AZ179" s="115">
        <f t="shared" si="38"/>
        <v>1376.0986488259216</v>
      </c>
      <c r="BA179" s="114" t="str">
        <f t="shared" si="39"/>
        <v>A</v>
      </c>
      <c r="BB179" s="116" t="str">
        <f t="shared" si="40"/>
        <v>A</v>
      </c>
      <c r="BC179" s="115">
        <f t="shared" si="41"/>
        <v>1376.0986488259216</v>
      </c>
    </row>
    <row r="180" spans="1:55" ht="15">
      <c r="A180" s="117">
        <v>164484</v>
      </c>
      <c r="B180" s="118" t="s">
        <v>21</v>
      </c>
      <c r="C180" s="119" t="s">
        <v>208</v>
      </c>
      <c r="D180" s="119" t="s">
        <v>212</v>
      </c>
      <c r="E180" s="120">
        <v>2022</v>
      </c>
      <c r="F180" s="120" t="s">
        <v>32</v>
      </c>
      <c r="G180" s="121"/>
      <c r="H180" s="122"/>
      <c r="I180" s="123"/>
      <c r="J180" s="124"/>
      <c r="K180" s="125" t="s">
        <v>23</v>
      </c>
      <c r="L180" s="125" t="s">
        <v>23</v>
      </c>
      <c r="M180" s="125" t="s">
        <v>33</v>
      </c>
      <c r="N180" s="126" t="s">
        <v>111</v>
      </c>
      <c r="O180" s="127" t="s">
        <v>210</v>
      </c>
      <c r="P180" s="127" t="s">
        <v>25</v>
      </c>
      <c r="Q180" s="127" t="s">
        <v>211</v>
      </c>
      <c r="R180" s="127" t="s">
        <v>36</v>
      </c>
      <c r="S180" s="128">
        <v>22.3</v>
      </c>
      <c r="T180" s="129">
        <v>54</v>
      </c>
      <c r="U180" s="130">
        <v>1376.0986488259216</v>
      </c>
      <c r="V180" s="131">
        <v>1665.079365079365</v>
      </c>
      <c r="W180" s="108">
        <f t="shared" si="28"/>
        <v>866.9421487603306</v>
      </c>
      <c r="X180" s="109">
        <f t="shared" si="29"/>
        <v>1049</v>
      </c>
      <c r="Y180" s="110"/>
      <c r="Z180" s="138">
        <f t="shared" si="30"/>
        <v>37</v>
      </c>
      <c r="AA180" s="138"/>
      <c r="AB180" s="138"/>
      <c r="AC180" s="110"/>
      <c r="AD180" s="139">
        <f t="shared" si="31"/>
        <v>1376.0986488259216</v>
      </c>
      <c r="AE180" s="140"/>
      <c r="AF180" s="140"/>
      <c r="AG180" s="140"/>
      <c r="AH180" s="140"/>
      <c r="AI180" s="140"/>
      <c r="AJ180" s="140"/>
      <c r="AK180" s="141"/>
      <c r="AL180" s="142">
        <f t="shared" si="32"/>
        <v>0</v>
      </c>
      <c r="AM180" s="143"/>
      <c r="AN180" s="144"/>
      <c r="AO180" s="110"/>
      <c r="AP180" s="111">
        <f t="shared" si="33"/>
        <v>-509.156500065591</v>
      </c>
      <c r="AQ180" s="112">
        <f t="shared" si="34"/>
        <v>-0.5873015873015872</v>
      </c>
      <c r="AR180" s="112">
        <f t="shared" si="35"/>
        <v>-0.37</v>
      </c>
      <c r="AX180" s="113">
        <f t="shared" si="36"/>
        <v>1376.0986488259216</v>
      </c>
      <c r="AY180" s="114" t="str">
        <f t="shared" si="37"/>
        <v>A</v>
      </c>
      <c r="AZ180" s="115">
        <f t="shared" si="38"/>
        <v>1376.0986488259216</v>
      </c>
      <c r="BA180" s="114" t="str">
        <f t="shared" si="39"/>
        <v>A</v>
      </c>
      <c r="BB180" s="116" t="str">
        <f t="shared" si="40"/>
        <v>A</v>
      </c>
      <c r="BC180" s="115">
        <f t="shared" si="41"/>
        <v>1376.0986488259216</v>
      </c>
    </row>
    <row r="181" spans="1:55" ht="15">
      <c r="A181" s="117">
        <v>164485</v>
      </c>
      <c r="B181" s="118" t="s">
        <v>21</v>
      </c>
      <c r="C181" s="119" t="s">
        <v>208</v>
      </c>
      <c r="D181" s="119" t="s">
        <v>213</v>
      </c>
      <c r="E181" s="120">
        <v>2022</v>
      </c>
      <c r="F181" s="120" t="s">
        <v>32</v>
      </c>
      <c r="G181" s="121"/>
      <c r="H181" s="122"/>
      <c r="I181" s="123"/>
      <c r="J181" s="124"/>
      <c r="K181" s="125" t="s">
        <v>23</v>
      </c>
      <c r="L181" s="125" t="s">
        <v>23</v>
      </c>
      <c r="M181" s="125" t="s">
        <v>33</v>
      </c>
      <c r="N181" s="126" t="s">
        <v>111</v>
      </c>
      <c r="O181" s="127" t="s">
        <v>210</v>
      </c>
      <c r="P181" s="127" t="s">
        <v>25</v>
      </c>
      <c r="Q181" s="127" t="s">
        <v>211</v>
      </c>
      <c r="R181" s="127" t="s">
        <v>36</v>
      </c>
      <c r="S181" s="128">
        <v>22.3</v>
      </c>
      <c r="T181" s="129">
        <v>54</v>
      </c>
      <c r="U181" s="130">
        <v>1376.0986488259216</v>
      </c>
      <c r="V181" s="131">
        <v>1665.079365079365</v>
      </c>
      <c r="W181" s="108">
        <f t="shared" si="28"/>
        <v>866.9421487603306</v>
      </c>
      <c r="X181" s="109">
        <f t="shared" si="29"/>
        <v>1049</v>
      </c>
      <c r="Y181" s="110"/>
      <c r="Z181" s="138">
        <f t="shared" si="30"/>
        <v>37</v>
      </c>
      <c r="AA181" s="138"/>
      <c r="AB181" s="138"/>
      <c r="AC181" s="110"/>
      <c r="AD181" s="139">
        <f t="shared" si="31"/>
        <v>1376.0986488259216</v>
      </c>
      <c r="AE181" s="140"/>
      <c r="AF181" s="140"/>
      <c r="AG181" s="140"/>
      <c r="AH181" s="140"/>
      <c r="AI181" s="140"/>
      <c r="AJ181" s="140"/>
      <c r="AK181" s="141"/>
      <c r="AL181" s="142">
        <f t="shared" si="32"/>
        <v>0</v>
      </c>
      <c r="AM181" s="143"/>
      <c r="AN181" s="144"/>
      <c r="AO181" s="110"/>
      <c r="AP181" s="111">
        <f t="shared" si="33"/>
        <v>-509.156500065591</v>
      </c>
      <c r="AQ181" s="112">
        <f t="shared" si="34"/>
        <v>-0.5873015873015872</v>
      </c>
      <c r="AR181" s="112">
        <f t="shared" si="35"/>
        <v>-0.37</v>
      </c>
      <c r="AX181" s="113">
        <f t="shared" si="36"/>
        <v>1376.0986488259216</v>
      </c>
      <c r="AY181" s="114" t="str">
        <f t="shared" si="37"/>
        <v>A</v>
      </c>
      <c r="AZ181" s="115">
        <f t="shared" si="38"/>
        <v>1376.0986488259216</v>
      </c>
      <c r="BA181" s="114" t="str">
        <f t="shared" si="39"/>
        <v>A</v>
      </c>
      <c r="BB181" s="116" t="str">
        <f t="shared" si="40"/>
        <v>A</v>
      </c>
      <c r="BC181" s="115">
        <f t="shared" si="41"/>
        <v>1376.0986488259216</v>
      </c>
    </row>
    <row r="182" spans="1:55" ht="15">
      <c r="A182" s="117">
        <v>164486</v>
      </c>
      <c r="B182" s="118" t="s">
        <v>21</v>
      </c>
      <c r="C182" s="119" t="s">
        <v>208</v>
      </c>
      <c r="D182" s="119" t="s">
        <v>214</v>
      </c>
      <c r="E182" s="120">
        <v>2022</v>
      </c>
      <c r="F182" s="120" t="s">
        <v>32</v>
      </c>
      <c r="G182" s="121"/>
      <c r="H182" s="122"/>
      <c r="I182" s="123"/>
      <c r="J182" s="124"/>
      <c r="K182" s="125" t="s">
        <v>23</v>
      </c>
      <c r="L182" s="125" t="s">
        <v>23</v>
      </c>
      <c r="M182" s="125" t="s">
        <v>33</v>
      </c>
      <c r="N182" s="126" t="s">
        <v>111</v>
      </c>
      <c r="O182" s="127" t="s">
        <v>210</v>
      </c>
      <c r="P182" s="127" t="s">
        <v>25</v>
      </c>
      <c r="Q182" s="127" t="s">
        <v>211</v>
      </c>
      <c r="R182" s="127" t="s">
        <v>36</v>
      </c>
      <c r="S182" s="128">
        <v>22.3</v>
      </c>
      <c r="T182" s="129">
        <v>54</v>
      </c>
      <c r="U182" s="130">
        <v>1376.0986488259216</v>
      </c>
      <c r="V182" s="131">
        <v>1665.079365079365</v>
      </c>
      <c r="W182" s="108">
        <f t="shared" si="28"/>
        <v>866.9421487603306</v>
      </c>
      <c r="X182" s="109">
        <f t="shared" si="29"/>
        <v>1049</v>
      </c>
      <c r="Y182" s="110"/>
      <c r="Z182" s="138">
        <f t="shared" si="30"/>
        <v>37</v>
      </c>
      <c r="AA182" s="138"/>
      <c r="AB182" s="138"/>
      <c r="AC182" s="110"/>
      <c r="AD182" s="139">
        <f t="shared" si="31"/>
        <v>1376.0986488259216</v>
      </c>
      <c r="AE182" s="140"/>
      <c r="AF182" s="140"/>
      <c r="AG182" s="140"/>
      <c r="AH182" s="140"/>
      <c r="AI182" s="140"/>
      <c r="AJ182" s="140"/>
      <c r="AK182" s="141"/>
      <c r="AL182" s="142">
        <f t="shared" si="32"/>
        <v>0</v>
      </c>
      <c r="AM182" s="143"/>
      <c r="AN182" s="144"/>
      <c r="AO182" s="110"/>
      <c r="AP182" s="111">
        <f t="shared" si="33"/>
        <v>-509.156500065591</v>
      </c>
      <c r="AQ182" s="112">
        <f t="shared" si="34"/>
        <v>-0.5873015873015872</v>
      </c>
      <c r="AR182" s="112">
        <f t="shared" si="35"/>
        <v>-0.37</v>
      </c>
      <c r="AX182" s="113">
        <f t="shared" si="36"/>
        <v>1376.0986488259216</v>
      </c>
      <c r="AY182" s="114" t="str">
        <f t="shared" si="37"/>
        <v>A</v>
      </c>
      <c r="AZ182" s="115">
        <f t="shared" si="38"/>
        <v>1376.0986488259216</v>
      </c>
      <c r="BA182" s="114" t="str">
        <f t="shared" si="39"/>
        <v>A</v>
      </c>
      <c r="BB182" s="116" t="str">
        <f t="shared" si="40"/>
        <v>A</v>
      </c>
      <c r="BC182" s="115">
        <f t="shared" si="41"/>
        <v>1376.0986488259216</v>
      </c>
    </row>
    <row r="183" spans="1:55" ht="17.25">
      <c r="A183" s="95"/>
      <c r="B183" s="96"/>
      <c r="C183" s="97" t="s">
        <v>215</v>
      </c>
      <c r="D183" s="98"/>
      <c r="E183" s="99"/>
      <c r="F183" s="99"/>
      <c r="G183" s="100"/>
      <c r="H183" s="100"/>
      <c r="I183" s="100"/>
      <c r="J183" s="101"/>
      <c r="K183" s="102" t="s">
        <v>20</v>
      </c>
      <c r="L183" s="99" t="s">
        <v>20</v>
      </c>
      <c r="M183" s="99" t="s">
        <v>20</v>
      </c>
      <c r="N183" s="99" t="s">
        <v>20</v>
      </c>
      <c r="O183" s="103" t="s">
        <v>20</v>
      </c>
      <c r="P183" s="104" t="s">
        <v>20</v>
      </c>
      <c r="Q183" s="103"/>
      <c r="R183" s="103"/>
      <c r="S183" s="103"/>
      <c r="T183" s="105"/>
      <c r="U183" s="106"/>
      <c r="V183" s="107"/>
      <c r="W183" s="108" t="str">
        <f t="shared" si="28"/>
        <v> </v>
      </c>
      <c r="X183" s="109" t="str">
        <f t="shared" si="29"/>
        <v> </v>
      </c>
      <c r="Y183" s="110"/>
      <c r="Z183" s="138" t="str">
        <f t="shared" si="30"/>
        <v> </v>
      </c>
      <c r="AA183" s="138"/>
      <c r="AB183" s="138"/>
      <c r="AC183" s="110"/>
      <c r="AD183" s="139">
        <f t="shared" si="31"/>
      </c>
      <c r="AE183" s="140"/>
      <c r="AF183" s="140"/>
      <c r="AG183" s="140"/>
      <c r="AH183" s="140"/>
      <c r="AI183" s="140"/>
      <c r="AJ183" s="140"/>
      <c r="AK183" s="141"/>
      <c r="AL183" s="142">
        <f t="shared" si="32"/>
      </c>
      <c r="AM183" s="143"/>
      <c r="AN183" s="144"/>
      <c r="AO183" s="110"/>
      <c r="AP183" s="111">
        <f t="shared" si="33"/>
      </c>
      <c r="AQ183" s="112">
        <f t="shared" si="34"/>
      </c>
      <c r="AR183" s="112">
        <f t="shared" si="35"/>
      </c>
      <c r="AX183" s="113" t="str">
        <f t="shared" si="36"/>
        <v> </v>
      </c>
      <c r="AY183" s="114">
        <f t="shared" si="37"/>
      </c>
      <c r="AZ183" s="115" t="str">
        <f t="shared" si="38"/>
        <v> </v>
      </c>
      <c r="BA183" s="114" t="str">
        <f t="shared" si="39"/>
        <v>N</v>
      </c>
      <c r="BB183" s="116" t="str">
        <f t="shared" si="40"/>
        <v>A</v>
      </c>
      <c r="BC183" s="115" t="str">
        <f t="shared" si="41"/>
        <v> </v>
      </c>
    </row>
    <row r="184" spans="1:55" ht="15">
      <c r="A184" s="117">
        <v>164487</v>
      </c>
      <c r="B184" s="118" t="s">
        <v>21</v>
      </c>
      <c r="C184" s="119" t="s">
        <v>215</v>
      </c>
      <c r="D184" s="119" t="s">
        <v>216</v>
      </c>
      <c r="E184" s="120">
        <v>2022</v>
      </c>
      <c r="F184" s="120" t="s">
        <v>32</v>
      </c>
      <c r="G184" s="121"/>
      <c r="H184" s="122"/>
      <c r="I184" s="123"/>
      <c r="J184" s="124"/>
      <c r="K184" s="125" t="s">
        <v>23</v>
      </c>
      <c r="L184" s="125" t="s">
        <v>23</v>
      </c>
      <c r="M184" s="125" t="s">
        <v>33</v>
      </c>
      <c r="N184" s="126" t="s">
        <v>111</v>
      </c>
      <c r="O184" s="127" t="s">
        <v>210</v>
      </c>
      <c r="P184" s="127" t="s">
        <v>25</v>
      </c>
      <c r="Q184" s="127" t="s">
        <v>211</v>
      </c>
      <c r="R184" s="127" t="s">
        <v>36</v>
      </c>
      <c r="S184" s="128">
        <v>22.3</v>
      </c>
      <c r="T184" s="129">
        <v>54</v>
      </c>
      <c r="U184" s="130">
        <v>1376.0986488259216</v>
      </c>
      <c r="V184" s="131">
        <v>1665.079365079365</v>
      </c>
      <c r="W184" s="108">
        <f t="shared" si="28"/>
        <v>866.9421487603306</v>
      </c>
      <c r="X184" s="109">
        <f t="shared" si="29"/>
        <v>1049</v>
      </c>
      <c r="Y184" s="110"/>
      <c r="Z184" s="138">
        <f t="shared" si="30"/>
        <v>37</v>
      </c>
      <c r="AA184" s="138"/>
      <c r="AB184" s="138"/>
      <c r="AC184" s="110"/>
      <c r="AD184" s="139">
        <f t="shared" si="31"/>
        <v>1376.0986488259216</v>
      </c>
      <c r="AE184" s="140"/>
      <c r="AF184" s="140"/>
      <c r="AG184" s="140"/>
      <c r="AH184" s="140"/>
      <c r="AI184" s="140"/>
      <c r="AJ184" s="140"/>
      <c r="AK184" s="141"/>
      <c r="AL184" s="142">
        <f t="shared" si="32"/>
        <v>0</v>
      </c>
      <c r="AM184" s="143"/>
      <c r="AN184" s="144"/>
      <c r="AO184" s="110"/>
      <c r="AP184" s="111">
        <f t="shared" si="33"/>
        <v>-509.156500065591</v>
      </c>
      <c r="AQ184" s="112">
        <f t="shared" si="34"/>
        <v>-0.5873015873015872</v>
      </c>
      <c r="AR184" s="112">
        <f t="shared" si="35"/>
        <v>-0.37</v>
      </c>
      <c r="AX184" s="113">
        <f t="shared" si="36"/>
        <v>1376.0986488259216</v>
      </c>
      <c r="AY184" s="114" t="str">
        <f t="shared" si="37"/>
        <v>A</v>
      </c>
      <c r="AZ184" s="115">
        <f t="shared" si="38"/>
        <v>1376.0986488259216</v>
      </c>
      <c r="BA184" s="114" t="str">
        <f t="shared" si="39"/>
        <v>A</v>
      </c>
      <c r="BB184" s="116" t="str">
        <f t="shared" si="40"/>
        <v>A</v>
      </c>
      <c r="BC184" s="115">
        <f t="shared" si="41"/>
        <v>1376.0986488259216</v>
      </c>
    </row>
    <row r="185" spans="1:55" ht="15">
      <c r="A185" s="117">
        <v>164488</v>
      </c>
      <c r="B185" s="118" t="s">
        <v>21</v>
      </c>
      <c r="C185" s="119" t="s">
        <v>215</v>
      </c>
      <c r="D185" s="119" t="s">
        <v>217</v>
      </c>
      <c r="E185" s="120">
        <v>2022</v>
      </c>
      <c r="F185" s="120" t="s">
        <v>32</v>
      </c>
      <c r="G185" s="121"/>
      <c r="H185" s="122"/>
      <c r="I185" s="123"/>
      <c r="J185" s="124"/>
      <c r="K185" s="125" t="s">
        <v>23</v>
      </c>
      <c r="L185" s="125" t="s">
        <v>23</v>
      </c>
      <c r="M185" s="125" t="s">
        <v>33</v>
      </c>
      <c r="N185" s="126" t="s">
        <v>111</v>
      </c>
      <c r="O185" s="127" t="s">
        <v>210</v>
      </c>
      <c r="P185" s="127" t="s">
        <v>25</v>
      </c>
      <c r="Q185" s="127" t="s">
        <v>211</v>
      </c>
      <c r="R185" s="127" t="s">
        <v>36</v>
      </c>
      <c r="S185" s="128">
        <v>22.3</v>
      </c>
      <c r="T185" s="129">
        <v>54</v>
      </c>
      <c r="U185" s="130">
        <v>1376.0986488259216</v>
      </c>
      <c r="V185" s="131">
        <v>1665.079365079365</v>
      </c>
      <c r="W185" s="108">
        <f t="shared" si="28"/>
        <v>866.9421487603306</v>
      </c>
      <c r="X185" s="109">
        <f t="shared" si="29"/>
        <v>1049</v>
      </c>
      <c r="Y185" s="110"/>
      <c r="Z185" s="138">
        <f t="shared" si="30"/>
        <v>37</v>
      </c>
      <c r="AA185" s="138"/>
      <c r="AB185" s="138"/>
      <c r="AC185" s="110"/>
      <c r="AD185" s="139">
        <f t="shared" si="31"/>
        <v>1376.0986488259216</v>
      </c>
      <c r="AE185" s="140"/>
      <c r="AF185" s="140"/>
      <c r="AG185" s="140"/>
      <c r="AH185" s="140"/>
      <c r="AI185" s="140"/>
      <c r="AJ185" s="140"/>
      <c r="AK185" s="141"/>
      <c r="AL185" s="142">
        <f t="shared" si="32"/>
        <v>0</v>
      </c>
      <c r="AM185" s="143"/>
      <c r="AN185" s="144"/>
      <c r="AO185" s="110"/>
      <c r="AP185" s="111">
        <f t="shared" si="33"/>
        <v>-509.156500065591</v>
      </c>
      <c r="AQ185" s="112">
        <f t="shared" si="34"/>
        <v>-0.5873015873015872</v>
      </c>
      <c r="AR185" s="112">
        <f t="shared" si="35"/>
        <v>-0.37</v>
      </c>
      <c r="AX185" s="113">
        <f t="shared" si="36"/>
        <v>1376.0986488259216</v>
      </c>
      <c r="AY185" s="114" t="str">
        <f t="shared" si="37"/>
        <v>A</v>
      </c>
      <c r="AZ185" s="115">
        <f t="shared" si="38"/>
        <v>1376.0986488259216</v>
      </c>
      <c r="BA185" s="114" t="str">
        <f t="shared" si="39"/>
        <v>A</v>
      </c>
      <c r="BB185" s="116" t="str">
        <f t="shared" si="40"/>
        <v>A</v>
      </c>
      <c r="BC185" s="115">
        <f t="shared" si="41"/>
        <v>1376.0986488259216</v>
      </c>
    </row>
    <row r="186" spans="1:55" ht="15">
      <c r="A186" s="117">
        <v>164489</v>
      </c>
      <c r="B186" s="118" t="s">
        <v>21</v>
      </c>
      <c r="C186" s="119" t="s">
        <v>215</v>
      </c>
      <c r="D186" s="119" t="s">
        <v>218</v>
      </c>
      <c r="E186" s="120">
        <v>2022</v>
      </c>
      <c r="F186" s="120" t="s">
        <v>32</v>
      </c>
      <c r="G186" s="121"/>
      <c r="H186" s="122"/>
      <c r="I186" s="123"/>
      <c r="J186" s="124"/>
      <c r="K186" s="125" t="s">
        <v>23</v>
      </c>
      <c r="L186" s="125" t="s">
        <v>23</v>
      </c>
      <c r="M186" s="125" t="s">
        <v>33</v>
      </c>
      <c r="N186" s="126" t="s">
        <v>111</v>
      </c>
      <c r="O186" s="127" t="s">
        <v>210</v>
      </c>
      <c r="P186" s="127" t="s">
        <v>25</v>
      </c>
      <c r="Q186" s="127" t="s">
        <v>211</v>
      </c>
      <c r="R186" s="127" t="s">
        <v>36</v>
      </c>
      <c r="S186" s="128">
        <v>22.3</v>
      </c>
      <c r="T186" s="129">
        <v>54</v>
      </c>
      <c r="U186" s="130">
        <v>1376.0986488259216</v>
      </c>
      <c r="V186" s="131">
        <v>1665.079365079365</v>
      </c>
      <c r="W186" s="108">
        <f t="shared" si="28"/>
        <v>866.9421487603306</v>
      </c>
      <c r="X186" s="109">
        <f t="shared" si="29"/>
        <v>1049</v>
      </c>
      <c r="Y186" s="110"/>
      <c r="Z186" s="138">
        <f t="shared" si="30"/>
        <v>37</v>
      </c>
      <c r="AA186" s="138"/>
      <c r="AB186" s="138"/>
      <c r="AC186" s="110"/>
      <c r="AD186" s="139">
        <f t="shared" si="31"/>
        <v>1376.0986488259216</v>
      </c>
      <c r="AE186" s="140"/>
      <c r="AF186" s="140"/>
      <c r="AG186" s="140"/>
      <c r="AH186" s="140"/>
      <c r="AI186" s="140"/>
      <c r="AJ186" s="140"/>
      <c r="AK186" s="141"/>
      <c r="AL186" s="142">
        <f t="shared" si="32"/>
        <v>0</v>
      </c>
      <c r="AM186" s="143"/>
      <c r="AN186" s="144"/>
      <c r="AO186" s="110"/>
      <c r="AP186" s="111">
        <f t="shared" si="33"/>
        <v>-509.156500065591</v>
      </c>
      <c r="AQ186" s="112">
        <f t="shared" si="34"/>
        <v>-0.5873015873015872</v>
      </c>
      <c r="AR186" s="112">
        <f t="shared" si="35"/>
        <v>-0.37</v>
      </c>
      <c r="AX186" s="113">
        <f t="shared" si="36"/>
        <v>1376.0986488259216</v>
      </c>
      <c r="AY186" s="114" t="str">
        <f t="shared" si="37"/>
        <v>A</v>
      </c>
      <c r="AZ186" s="115">
        <f t="shared" si="38"/>
        <v>1376.0986488259216</v>
      </c>
      <c r="BA186" s="114" t="str">
        <f t="shared" si="39"/>
        <v>A</v>
      </c>
      <c r="BB186" s="116" t="str">
        <f t="shared" si="40"/>
        <v>A</v>
      </c>
      <c r="BC186" s="115">
        <f t="shared" si="41"/>
        <v>1376.0986488259216</v>
      </c>
    </row>
    <row r="187" spans="1:55" ht="15">
      <c r="A187" s="117">
        <v>164490</v>
      </c>
      <c r="B187" s="118" t="s">
        <v>21</v>
      </c>
      <c r="C187" s="119" t="s">
        <v>215</v>
      </c>
      <c r="D187" s="119" t="s">
        <v>219</v>
      </c>
      <c r="E187" s="120">
        <v>2022</v>
      </c>
      <c r="F187" s="120" t="s">
        <v>32</v>
      </c>
      <c r="G187" s="121"/>
      <c r="H187" s="122"/>
      <c r="I187" s="123"/>
      <c r="J187" s="124"/>
      <c r="K187" s="125" t="s">
        <v>23</v>
      </c>
      <c r="L187" s="125" t="s">
        <v>23</v>
      </c>
      <c r="M187" s="125" t="s">
        <v>33</v>
      </c>
      <c r="N187" s="126" t="s">
        <v>111</v>
      </c>
      <c r="O187" s="127" t="s">
        <v>210</v>
      </c>
      <c r="P187" s="127" t="s">
        <v>25</v>
      </c>
      <c r="Q187" s="127" t="s">
        <v>211</v>
      </c>
      <c r="R187" s="127" t="s">
        <v>36</v>
      </c>
      <c r="S187" s="128">
        <v>22.3</v>
      </c>
      <c r="T187" s="129">
        <v>54</v>
      </c>
      <c r="U187" s="130">
        <v>1376.0986488259216</v>
      </c>
      <c r="V187" s="131">
        <v>1665.079365079365</v>
      </c>
      <c r="W187" s="108">
        <f t="shared" si="28"/>
        <v>866.9421487603306</v>
      </c>
      <c r="X187" s="109">
        <f t="shared" si="29"/>
        <v>1049</v>
      </c>
      <c r="Y187" s="110"/>
      <c r="Z187" s="138">
        <f t="shared" si="30"/>
        <v>37</v>
      </c>
      <c r="AA187" s="138"/>
      <c r="AB187" s="138"/>
      <c r="AC187" s="110"/>
      <c r="AD187" s="139">
        <f t="shared" si="31"/>
        <v>1376.0986488259216</v>
      </c>
      <c r="AE187" s="140"/>
      <c r="AF187" s="140"/>
      <c r="AG187" s="140"/>
      <c r="AH187" s="140"/>
      <c r="AI187" s="140"/>
      <c r="AJ187" s="140"/>
      <c r="AK187" s="141"/>
      <c r="AL187" s="142">
        <f t="shared" si="32"/>
        <v>0</v>
      </c>
      <c r="AM187" s="143"/>
      <c r="AN187" s="144"/>
      <c r="AO187" s="110"/>
      <c r="AP187" s="111">
        <f t="shared" si="33"/>
        <v>-509.156500065591</v>
      </c>
      <c r="AQ187" s="112">
        <f t="shared" si="34"/>
        <v>-0.5873015873015872</v>
      </c>
      <c r="AR187" s="112">
        <f t="shared" si="35"/>
        <v>-0.37</v>
      </c>
      <c r="AX187" s="113">
        <f t="shared" si="36"/>
        <v>1376.0986488259216</v>
      </c>
      <c r="AY187" s="114" t="str">
        <f t="shared" si="37"/>
        <v>A</v>
      </c>
      <c r="AZ187" s="115">
        <f t="shared" si="38"/>
        <v>1376.0986488259216</v>
      </c>
      <c r="BA187" s="114" t="str">
        <f t="shared" si="39"/>
        <v>A</v>
      </c>
      <c r="BB187" s="116" t="str">
        <f t="shared" si="40"/>
        <v>A</v>
      </c>
      <c r="BC187" s="115">
        <f t="shared" si="41"/>
        <v>1376.0986488259216</v>
      </c>
    </row>
    <row r="188" spans="1:55" ht="15">
      <c r="A188" s="117">
        <v>164491</v>
      </c>
      <c r="B188" s="118" t="s">
        <v>21</v>
      </c>
      <c r="C188" s="119" t="s">
        <v>215</v>
      </c>
      <c r="D188" s="119" t="s">
        <v>220</v>
      </c>
      <c r="E188" s="120">
        <v>2022</v>
      </c>
      <c r="F188" s="120" t="s">
        <v>32</v>
      </c>
      <c r="G188" s="121"/>
      <c r="H188" s="122"/>
      <c r="I188" s="123"/>
      <c r="J188" s="124"/>
      <c r="K188" s="125" t="s">
        <v>23</v>
      </c>
      <c r="L188" s="125" t="s">
        <v>23</v>
      </c>
      <c r="M188" s="125" t="s">
        <v>33</v>
      </c>
      <c r="N188" s="126" t="s">
        <v>111</v>
      </c>
      <c r="O188" s="127" t="s">
        <v>210</v>
      </c>
      <c r="P188" s="127" t="s">
        <v>25</v>
      </c>
      <c r="Q188" s="127" t="s">
        <v>211</v>
      </c>
      <c r="R188" s="127" t="s">
        <v>36</v>
      </c>
      <c r="S188" s="128">
        <v>22.3</v>
      </c>
      <c r="T188" s="129">
        <v>54</v>
      </c>
      <c r="U188" s="130">
        <v>1376.0986488259216</v>
      </c>
      <c r="V188" s="131">
        <v>1665.079365079365</v>
      </c>
      <c r="W188" s="108">
        <f t="shared" si="28"/>
        <v>866.9421487603306</v>
      </c>
      <c r="X188" s="109">
        <f t="shared" si="29"/>
        <v>1049</v>
      </c>
      <c r="Y188" s="110"/>
      <c r="Z188" s="138">
        <f t="shared" si="30"/>
        <v>37</v>
      </c>
      <c r="AA188" s="138"/>
      <c r="AB188" s="138"/>
      <c r="AC188" s="110"/>
      <c r="AD188" s="139">
        <f t="shared" si="31"/>
        <v>1376.0986488259216</v>
      </c>
      <c r="AE188" s="140"/>
      <c r="AF188" s="140"/>
      <c r="AG188" s="140"/>
      <c r="AH188" s="140"/>
      <c r="AI188" s="140"/>
      <c r="AJ188" s="140"/>
      <c r="AK188" s="141"/>
      <c r="AL188" s="142">
        <f t="shared" si="32"/>
        <v>0</v>
      </c>
      <c r="AM188" s="143"/>
      <c r="AN188" s="144"/>
      <c r="AO188" s="110"/>
      <c r="AP188" s="111">
        <f t="shared" si="33"/>
        <v>-509.156500065591</v>
      </c>
      <c r="AQ188" s="112">
        <f t="shared" si="34"/>
        <v>-0.5873015873015872</v>
      </c>
      <c r="AR188" s="112">
        <f t="shared" si="35"/>
        <v>-0.37</v>
      </c>
      <c r="AX188" s="113">
        <f t="shared" si="36"/>
        <v>1376.0986488259216</v>
      </c>
      <c r="AY188" s="114" t="str">
        <f t="shared" si="37"/>
        <v>A</v>
      </c>
      <c r="AZ188" s="115">
        <f t="shared" si="38"/>
        <v>1376.0986488259216</v>
      </c>
      <c r="BA188" s="114" t="str">
        <f t="shared" si="39"/>
        <v>A</v>
      </c>
      <c r="BB188" s="116" t="str">
        <f t="shared" si="40"/>
        <v>A</v>
      </c>
      <c r="BC188" s="115">
        <f t="shared" si="41"/>
        <v>1376.0986488259216</v>
      </c>
    </row>
    <row r="189" spans="1:55" ht="15">
      <c r="A189" s="117">
        <v>164492</v>
      </c>
      <c r="B189" s="118" t="s">
        <v>21</v>
      </c>
      <c r="C189" s="119" t="s">
        <v>215</v>
      </c>
      <c r="D189" s="119" t="s">
        <v>221</v>
      </c>
      <c r="E189" s="120">
        <v>2022</v>
      </c>
      <c r="F189" s="120" t="s">
        <v>32</v>
      </c>
      <c r="G189" s="121"/>
      <c r="H189" s="122"/>
      <c r="I189" s="123"/>
      <c r="J189" s="124"/>
      <c r="K189" s="125" t="s">
        <v>23</v>
      </c>
      <c r="L189" s="125" t="s">
        <v>23</v>
      </c>
      <c r="M189" s="125" t="s">
        <v>33</v>
      </c>
      <c r="N189" s="126" t="s">
        <v>111</v>
      </c>
      <c r="O189" s="127" t="s">
        <v>210</v>
      </c>
      <c r="P189" s="127" t="s">
        <v>25</v>
      </c>
      <c r="Q189" s="127" t="s">
        <v>211</v>
      </c>
      <c r="R189" s="127" t="s">
        <v>36</v>
      </c>
      <c r="S189" s="128">
        <v>22.3</v>
      </c>
      <c r="T189" s="129">
        <v>54</v>
      </c>
      <c r="U189" s="130">
        <v>1376.0986488259216</v>
      </c>
      <c r="V189" s="131">
        <v>1665.079365079365</v>
      </c>
      <c r="W189" s="108">
        <f t="shared" si="28"/>
        <v>866.9421487603306</v>
      </c>
      <c r="X189" s="109">
        <f t="shared" si="29"/>
        <v>1049</v>
      </c>
      <c r="Y189" s="110"/>
      <c r="Z189" s="138">
        <f t="shared" si="30"/>
        <v>37</v>
      </c>
      <c r="AA189" s="138"/>
      <c r="AB189" s="138"/>
      <c r="AC189" s="110"/>
      <c r="AD189" s="139">
        <f t="shared" si="31"/>
        <v>1376.0986488259216</v>
      </c>
      <c r="AE189" s="140"/>
      <c r="AF189" s="140"/>
      <c r="AG189" s="140"/>
      <c r="AH189" s="140"/>
      <c r="AI189" s="140"/>
      <c r="AJ189" s="140"/>
      <c r="AK189" s="141"/>
      <c r="AL189" s="142">
        <f t="shared" si="32"/>
        <v>0</v>
      </c>
      <c r="AM189" s="143"/>
      <c r="AN189" s="144"/>
      <c r="AO189" s="110"/>
      <c r="AP189" s="111">
        <f t="shared" si="33"/>
        <v>-509.156500065591</v>
      </c>
      <c r="AQ189" s="112">
        <f t="shared" si="34"/>
        <v>-0.5873015873015872</v>
      </c>
      <c r="AR189" s="112">
        <f t="shared" si="35"/>
        <v>-0.37</v>
      </c>
      <c r="AX189" s="113">
        <f t="shared" si="36"/>
        <v>1376.0986488259216</v>
      </c>
      <c r="AY189" s="114" t="str">
        <f t="shared" si="37"/>
        <v>A</v>
      </c>
      <c r="AZ189" s="115">
        <f t="shared" si="38"/>
        <v>1376.0986488259216</v>
      </c>
      <c r="BA189" s="114" t="str">
        <f t="shared" si="39"/>
        <v>A</v>
      </c>
      <c r="BB189" s="116" t="str">
        <f t="shared" si="40"/>
        <v>A</v>
      </c>
      <c r="BC189" s="115">
        <f t="shared" si="41"/>
        <v>1376.0986488259216</v>
      </c>
    </row>
    <row r="190" spans="1:55" ht="17.25">
      <c r="A190" s="95"/>
      <c r="B190" s="96"/>
      <c r="C190" s="97" t="s">
        <v>222</v>
      </c>
      <c r="D190" s="98"/>
      <c r="E190" s="99"/>
      <c r="F190" s="99"/>
      <c r="G190" s="100"/>
      <c r="H190" s="100"/>
      <c r="I190" s="100"/>
      <c r="J190" s="101"/>
      <c r="K190" s="102" t="s">
        <v>20</v>
      </c>
      <c r="L190" s="99" t="s">
        <v>20</v>
      </c>
      <c r="M190" s="99" t="s">
        <v>20</v>
      </c>
      <c r="N190" s="99" t="s">
        <v>20</v>
      </c>
      <c r="O190" s="103" t="s">
        <v>20</v>
      </c>
      <c r="P190" s="104" t="s">
        <v>20</v>
      </c>
      <c r="Q190" s="103"/>
      <c r="R190" s="103"/>
      <c r="S190" s="103"/>
      <c r="T190" s="105"/>
      <c r="U190" s="106"/>
      <c r="V190" s="107"/>
      <c r="W190" s="108" t="str">
        <f t="shared" si="28"/>
        <v> </v>
      </c>
      <c r="X190" s="109" t="str">
        <f t="shared" si="29"/>
        <v> </v>
      </c>
      <c r="Y190" s="110"/>
      <c r="Z190" s="138" t="str">
        <f t="shared" si="30"/>
        <v> </v>
      </c>
      <c r="AA190" s="138"/>
      <c r="AB190" s="138"/>
      <c r="AC190" s="110"/>
      <c r="AD190" s="139">
        <f t="shared" si="31"/>
      </c>
      <c r="AE190" s="140"/>
      <c r="AF190" s="140"/>
      <c r="AG190" s="140"/>
      <c r="AH190" s="140"/>
      <c r="AI190" s="140"/>
      <c r="AJ190" s="140"/>
      <c r="AK190" s="141"/>
      <c r="AL190" s="142">
        <f t="shared" si="32"/>
      </c>
      <c r="AM190" s="143"/>
      <c r="AN190" s="144"/>
      <c r="AO190" s="110"/>
      <c r="AP190" s="111">
        <f t="shared" si="33"/>
      </c>
      <c r="AQ190" s="112">
        <f t="shared" si="34"/>
      </c>
      <c r="AR190" s="112">
        <f t="shared" si="35"/>
      </c>
      <c r="AX190" s="113" t="str">
        <f t="shared" si="36"/>
        <v> </v>
      </c>
      <c r="AY190" s="114">
        <f t="shared" si="37"/>
      </c>
      <c r="AZ190" s="115" t="str">
        <f t="shared" si="38"/>
        <v> </v>
      </c>
      <c r="BA190" s="114" t="str">
        <f t="shared" si="39"/>
        <v>N</v>
      </c>
      <c r="BB190" s="116" t="str">
        <f t="shared" si="40"/>
        <v>A</v>
      </c>
      <c r="BC190" s="115" t="str">
        <f t="shared" si="41"/>
        <v> </v>
      </c>
    </row>
    <row r="191" spans="1:55" ht="15">
      <c r="A191" s="117">
        <v>164493</v>
      </c>
      <c r="B191" s="118" t="s">
        <v>21</v>
      </c>
      <c r="C191" s="119" t="s">
        <v>222</v>
      </c>
      <c r="D191" s="119" t="s">
        <v>223</v>
      </c>
      <c r="E191" s="120">
        <v>2022</v>
      </c>
      <c r="F191" s="120" t="s">
        <v>32</v>
      </c>
      <c r="G191" s="121"/>
      <c r="H191" s="122"/>
      <c r="I191" s="123"/>
      <c r="J191" s="124"/>
      <c r="K191" s="125" t="s">
        <v>23</v>
      </c>
      <c r="L191" s="125" t="s">
        <v>23</v>
      </c>
      <c r="M191" s="125" t="s">
        <v>33</v>
      </c>
      <c r="N191" s="126" t="s">
        <v>111</v>
      </c>
      <c r="O191" s="127" t="s">
        <v>210</v>
      </c>
      <c r="P191" s="127" t="s">
        <v>25</v>
      </c>
      <c r="Q191" s="127" t="s">
        <v>211</v>
      </c>
      <c r="R191" s="127" t="s">
        <v>36</v>
      </c>
      <c r="S191" s="128">
        <v>21.7</v>
      </c>
      <c r="T191" s="129">
        <v>54</v>
      </c>
      <c r="U191" s="130">
        <v>1376.0986488259216</v>
      </c>
      <c r="V191" s="131">
        <v>1665.079365079365</v>
      </c>
      <c r="W191" s="108">
        <f t="shared" si="28"/>
        <v>866.9421487603306</v>
      </c>
      <c r="X191" s="109">
        <f t="shared" si="29"/>
        <v>1049</v>
      </c>
      <c r="Y191" s="110"/>
      <c r="Z191" s="138">
        <f t="shared" si="30"/>
        <v>37</v>
      </c>
      <c r="AA191" s="138"/>
      <c r="AB191" s="138"/>
      <c r="AC191" s="110"/>
      <c r="AD191" s="139">
        <f t="shared" si="31"/>
        <v>1376.0986488259216</v>
      </c>
      <c r="AE191" s="140"/>
      <c r="AF191" s="140"/>
      <c r="AG191" s="140"/>
      <c r="AH191" s="140"/>
      <c r="AI191" s="140"/>
      <c r="AJ191" s="140"/>
      <c r="AK191" s="141"/>
      <c r="AL191" s="142">
        <f t="shared" si="32"/>
        <v>0</v>
      </c>
      <c r="AM191" s="143"/>
      <c r="AN191" s="144"/>
      <c r="AO191" s="110"/>
      <c r="AP191" s="111">
        <f t="shared" si="33"/>
        <v>-509.156500065591</v>
      </c>
      <c r="AQ191" s="112">
        <f t="shared" si="34"/>
        <v>-0.5873015873015872</v>
      </c>
      <c r="AR191" s="112">
        <f t="shared" si="35"/>
        <v>-0.37</v>
      </c>
      <c r="AX191" s="113">
        <f t="shared" si="36"/>
        <v>1376.0986488259216</v>
      </c>
      <c r="AY191" s="114" t="str">
        <f t="shared" si="37"/>
        <v>A</v>
      </c>
      <c r="AZ191" s="115">
        <f t="shared" si="38"/>
        <v>1376.0986488259216</v>
      </c>
      <c r="BA191" s="114" t="str">
        <f t="shared" si="39"/>
        <v>A</v>
      </c>
      <c r="BB191" s="116" t="str">
        <f t="shared" si="40"/>
        <v>A</v>
      </c>
      <c r="BC191" s="115">
        <f t="shared" si="41"/>
        <v>1376.0986488259216</v>
      </c>
    </row>
    <row r="192" spans="1:55" ht="15">
      <c r="A192" s="117">
        <v>164494</v>
      </c>
      <c r="B192" s="118" t="s">
        <v>21</v>
      </c>
      <c r="C192" s="119" t="s">
        <v>222</v>
      </c>
      <c r="D192" s="119" t="s">
        <v>224</v>
      </c>
      <c r="E192" s="120">
        <v>2022</v>
      </c>
      <c r="F192" s="120" t="s">
        <v>32</v>
      </c>
      <c r="G192" s="121"/>
      <c r="H192" s="122"/>
      <c r="I192" s="123"/>
      <c r="J192" s="124"/>
      <c r="K192" s="125" t="s">
        <v>23</v>
      </c>
      <c r="L192" s="125" t="s">
        <v>23</v>
      </c>
      <c r="M192" s="125" t="s">
        <v>33</v>
      </c>
      <c r="N192" s="126" t="s">
        <v>111</v>
      </c>
      <c r="O192" s="127" t="s">
        <v>210</v>
      </c>
      <c r="P192" s="127" t="s">
        <v>25</v>
      </c>
      <c r="Q192" s="127" t="s">
        <v>211</v>
      </c>
      <c r="R192" s="127" t="s">
        <v>36</v>
      </c>
      <c r="S192" s="128">
        <v>21.7</v>
      </c>
      <c r="T192" s="129">
        <v>54</v>
      </c>
      <c r="U192" s="130">
        <v>1376.0986488259216</v>
      </c>
      <c r="V192" s="131">
        <v>1665.079365079365</v>
      </c>
      <c r="W192" s="108">
        <f t="shared" si="28"/>
        <v>866.9421487603306</v>
      </c>
      <c r="X192" s="109">
        <f t="shared" si="29"/>
        <v>1049</v>
      </c>
      <c r="Y192" s="110"/>
      <c r="Z192" s="138">
        <f t="shared" si="30"/>
        <v>37</v>
      </c>
      <c r="AA192" s="138"/>
      <c r="AB192" s="138"/>
      <c r="AC192" s="110"/>
      <c r="AD192" s="139">
        <f t="shared" si="31"/>
        <v>1376.0986488259216</v>
      </c>
      <c r="AE192" s="140"/>
      <c r="AF192" s="140"/>
      <c r="AG192" s="140"/>
      <c r="AH192" s="140"/>
      <c r="AI192" s="140"/>
      <c r="AJ192" s="140"/>
      <c r="AK192" s="141"/>
      <c r="AL192" s="142">
        <f t="shared" si="32"/>
        <v>0</v>
      </c>
      <c r="AM192" s="143"/>
      <c r="AN192" s="144"/>
      <c r="AO192" s="110"/>
      <c r="AP192" s="111">
        <f t="shared" si="33"/>
        <v>-509.156500065591</v>
      </c>
      <c r="AQ192" s="112">
        <f t="shared" si="34"/>
        <v>-0.5873015873015872</v>
      </c>
      <c r="AR192" s="112">
        <f t="shared" si="35"/>
        <v>-0.37</v>
      </c>
      <c r="AX192" s="113">
        <f t="shared" si="36"/>
        <v>1376.0986488259216</v>
      </c>
      <c r="AY192" s="114" t="str">
        <f t="shared" si="37"/>
        <v>A</v>
      </c>
      <c r="AZ192" s="115">
        <f t="shared" si="38"/>
        <v>1376.0986488259216</v>
      </c>
      <c r="BA192" s="114" t="str">
        <f t="shared" si="39"/>
        <v>A</v>
      </c>
      <c r="BB192" s="116" t="str">
        <f t="shared" si="40"/>
        <v>A</v>
      </c>
      <c r="BC192" s="115">
        <f t="shared" si="41"/>
        <v>1376.0986488259216</v>
      </c>
    </row>
    <row r="193" spans="1:55" ht="17.25">
      <c r="A193" s="95"/>
      <c r="B193" s="96"/>
      <c r="C193" s="97" t="s">
        <v>225</v>
      </c>
      <c r="D193" s="98"/>
      <c r="E193" s="99"/>
      <c r="F193" s="99"/>
      <c r="G193" s="100"/>
      <c r="H193" s="100"/>
      <c r="I193" s="100"/>
      <c r="J193" s="101"/>
      <c r="K193" s="102" t="s">
        <v>20</v>
      </c>
      <c r="L193" s="99" t="s">
        <v>20</v>
      </c>
      <c r="M193" s="99" t="s">
        <v>20</v>
      </c>
      <c r="N193" s="99" t="s">
        <v>20</v>
      </c>
      <c r="O193" s="103" t="s">
        <v>20</v>
      </c>
      <c r="P193" s="104" t="s">
        <v>20</v>
      </c>
      <c r="Q193" s="103"/>
      <c r="R193" s="103"/>
      <c r="S193" s="103"/>
      <c r="T193" s="105"/>
      <c r="U193" s="106"/>
      <c r="V193" s="107"/>
      <c r="W193" s="108" t="str">
        <f t="shared" si="28"/>
        <v> </v>
      </c>
      <c r="X193" s="109" t="str">
        <f t="shared" si="29"/>
        <v> </v>
      </c>
      <c r="Y193" s="110"/>
      <c r="Z193" s="138" t="str">
        <f t="shared" si="30"/>
        <v> </v>
      </c>
      <c r="AA193" s="138"/>
      <c r="AB193" s="138"/>
      <c r="AC193" s="110"/>
      <c r="AD193" s="139">
        <f t="shared" si="31"/>
      </c>
      <c r="AE193" s="140"/>
      <c r="AF193" s="140"/>
      <c r="AG193" s="140"/>
      <c r="AH193" s="140"/>
      <c r="AI193" s="140"/>
      <c r="AJ193" s="140"/>
      <c r="AK193" s="141"/>
      <c r="AL193" s="142">
        <f t="shared" si="32"/>
      </c>
      <c r="AM193" s="143"/>
      <c r="AN193" s="144"/>
      <c r="AO193" s="110"/>
      <c r="AP193" s="111">
        <f t="shared" si="33"/>
      </c>
      <c r="AQ193" s="112">
        <f t="shared" si="34"/>
      </c>
      <c r="AR193" s="112">
        <f t="shared" si="35"/>
      </c>
      <c r="AX193" s="113" t="str">
        <f t="shared" si="36"/>
        <v> </v>
      </c>
      <c r="AY193" s="114">
        <f t="shared" si="37"/>
      </c>
      <c r="AZ193" s="115" t="str">
        <f t="shared" si="38"/>
        <v> </v>
      </c>
      <c r="BA193" s="114" t="str">
        <f t="shared" si="39"/>
        <v>N</v>
      </c>
      <c r="BB193" s="116" t="str">
        <f t="shared" si="40"/>
        <v>A</v>
      </c>
      <c r="BC193" s="115" t="str">
        <f t="shared" si="41"/>
        <v> </v>
      </c>
    </row>
    <row r="194" spans="1:55" ht="15">
      <c r="A194" s="117">
        <v>164566</v>
      </c>
      <c r="B194" s="118" t="s">
        <v>21</v>
      </c>
      <c r="C194" s="119" t="s">
        <v>225</v>
      </c>
      <c r="D194" s="119" t="s">
        <v>226</v>
      </c>
      <c r="E194" s="120">
        <v>2022</v>
      </c>
      <c r="F194" s="120" t="s">
        <v>32</v>
      </c>
      <c r="G194" s="121"/>
      <c r="H194" s="122"/>
      <c r="I194" s="123"/>
      <c r="J194" s="124"/>
      <c r="K194" s="125" t="s">
        <v>23</v>
      </c>
      <c r="L194" s="125" t="s">
        <v>23</v>
      </c>
      <c r="M194" s="125" t="s">
        <v>33</v>
      </c>
      <c r="N194" s="126" t="s">
        <v>111</v>
      </c>
      <c r="O194" s="127" t="s">
        <v>227</v>
      </c>
      <c r="P194" s="127" t="s">
        <v>25</v>
      </c>
      <c r="Q194" s="127" t="s">
        <v>116</v>
      </c>
      <c r="R194" s="127" t="s">
        <v>36</v>
      </c>
      <c r="S194" s="128">
        <v>21.7</v>
      </c>
      <c r="T194" s="129">
        <v>51.84</v>
      </c>
      <c r="U194" s="130">
        <v>1376.0986488259216</v>
      </c>
      <c r="V194" s="131">
        <v>1665.079365079365</v>
      </c>
      <c r="W194" s="108">
        <f t="shared" si="28"/>
        <v>866.9421487603306</v>
      </c>
      <c r="X194" s="109">
        <f t="shared" si="29"/>
        <v>1049</v>
      </c>
      <c r="Y194" s="110"/>
      <c r="Z194" s="138">
        <f t="shared" si="30"/>
        <v>37</v>
      </c>
      <c r="AA194" s="138"/>
      <c r="AB194" s="138"/>
      <c r="AC194" s="110"/>
      <c r="AD194" s="139">
        <f t="shared" si="31"/>
        <v>1376.0986488259216</v>
      </c>
      <c r="AE194" s="140"/>
      <c r="AF194" s="140"/>
      <c r="AG194" s="140"/>
      <c r="AH194" s="140"/>
      <c r="AI194" s="140"/>
      <c r="AJ194" s="140"/>
      <c r="AK194" s="141"/>
      <c r="AL194" s="142">
        <f t="shared" si="32"/>
        <v>0</v>
      </c>
      <c r="AM194" s="143"/>
      <c r="AN194" s="144"/>
      <c r="AO194" s="110"/>
      <c r="AP194" s="111">
        <f t="shared" si="33"/>
        <v>-509.156500065591</v>
      </c>
      <c r="AQ194" s="112">
        <f t="shared" si="34"/>
        <v>-0.5873015873015872</v>
      </c>
      <c r="AR194" s="112">
        <f t="shared" si="35"/>
        <v>-0.37</v>
      </c>
      <c r="AX194" s="113">
        <f t="shared" si="36"/>
        <v>1376.0986488259216</v>
      </c>
      <c r="AY194" s="114" t="str">
        <f t="shared" si="37"/>
        <v>A</v>
      </c>
      <c r="AZ194" s="115">
        <f t="shared" si="38"/>
        <v>1376.0986488259216</v>
      </c>
      <c r="BA194" s="114" t="str">
        <f t="shared" si="39"/>
        <v>A</v>
      </c>
      <c r="BB194" s="116" t="str">
        <f t="shared" si="40"/>
        <v>A</v>
      </c>
      <c r="BC194" s="115">
        <f t="shared" si="41"/>
        <v>1376.0986488259216</v>
      </c>
    </row>
    <row r="195" spans="1:55" ht="15">
      <c r="A195" s="117">
        <v>164560</v>
      </c>
      <c r="B195" s="118" t="s">
        <v>21</v>
      </c>
      <c r="C195" s="119" t="s">
        <v>225</v>
      </c>
      <c r="D195" s="119" t="s">
        <v>228</v>
      </c>
      <c r="E195" s="120">
        <v>2022</v>
      </c>
      <c r="F195" s="120" t="s">
        <v>32</v>
      </c>
      <c r="G195" s="121"/>
      <c r="H195" s="122"/>
      <c r="I195" s="123"/>
      <c r="J195" s="124"/>
      <c r="K195" s="125" t="s">
        <v>43</v>
      </c>
      <c r="L195" s="125" t="s">
        <v>23</v>
      </c>
      <c r="M195" s="125" t="s">
        <v>33</v>
      </c>
      <c r="N195" s="126" t="s">
        <v>111</v>
      </c>
      <c r="O195" s="127" t="s">
        <v>44</v>
      </c>
      <c r="P195" s="127" t="s">
        <v>25</v>
      </c>
      <c r="Q195" s="127" t="s">
        <v>45</v>
      </c>
      <c r="R195" s="127" t="s">
        <v>36</v>
      </c>
      <c r="S195" s="128">
        <v>16.3</v>
      </c>
      <c r="T195" s="129">
        <v>64.8</v>
      </c>
      <c r="U195" s="130">
        <v>890.7254361799817</v>
      </c>
      <c r="V195" s="131">
        <v>1077.7777777777778</v>
      </c>
      <c r="W195" s="108">
        <f t="shared" si="28"/>
        <v>561.1570247933885</v>
      </c>
      <c r="X195" s="109">
        <f t="shared" si="29"/>
        <v>679</v>
      </c>
      <c r="Y195" s="110"/>
      <c r="Z195" s="138">
        <f t="shared" si="30"/>
        <v>37</v>
      </c>
      <c r="AA195" s="138"/>
      <c r="AB195" s="138"/>
      <c r="AC195" s="110"/>
      <c r="AD195" s="139">
        <f t="shared" si="31"/>
        <v>890.7254361799817</v>
      </c>
      <c r="AE195" s="140"/>
      <c r="AF195" s="140"/>
      <c r="AG195" s="140"/>
      <c r="AH195" s="140"/>
      <c r="AI195" s="140"/>
      <c r="AJ195" s="140"/>
      <c r="AK195" s="141"/>
      <c r="AL195" s="142">
        <f t="shared" si="32"/>
        <v>0</v>
      </c>
      <c r="AM195" s="143"/>
      <c r="AN195" s="144"/>
      <c r="AO195" s="110"/>
      <c r="AP195" s="111">
        <f t="shared" si="33"/>
        <v>-329.5684113865932</v>
      </c>
      <c r="AQ195" s="112">
        <f t="shared" si="34"/>
        <v>-0.5873015873015872</v>
      </c>
      <c r="AR195" s="112">
        <f t="shared" si="35"/>
        <v>-0.37</v>
      </c>
      <c r="AX195" s="113">
        <f t="shared" si="36"/>
        <v>890.7254361799817</v>
      </c>
      <c r="AY195" s="114" t="str">
        <f t="shared" si="37"/>
        <v>A</v>
      </c>
      <c r="AZ195" s="115">
        <f t="shared" si="38"/>
        <v>890.7254361799817</v>
      </c>
      <c r="BA195" s="114" t="str">
        <f t="shared" si="39"/>
        <v>A</v>
      </c>
      <c r="BB195" s="116" t="str">
        <f t="shared" si="40"/>
        <v>A</v>
      </c>
      <c r="BC195" s="115">
        <f t="shared" si="41"/>
        <v>890.7254361799817</v>
      </c>
    </row>
    <row r="196" spans="1:55" ht="15">
      <c r="A196" s="117">
        <v>164565</v>
      </c>
      <c r="B196" s="118" t="s">
        <v>21</v>
      </c>
      <c r="C196" s="119" t="s">
        <v>225</v>
      </c>
      <c r="D196" s="119" t="s">
        <v>229</v>
      </c>
      <c r="E196" s="120">
        <v>2016</v>
      </c>
      <c r="F196" s="120" t="s">
        <v>32</v>
      </c>
      <c r="G196" s="121"/>
      <c r="H196" s="122"/>
      <c r="I196" s="123"/>
      <c r="J196" s="124"/>
      <c r="K196" s="125" t="s">
        <v>43</v>
      </c>
      <c r="L196" s="125" t="s">
        <v>23</v>
      </c>
      <c r="M196" s="125" t="s">
        <v>33</v>
      </c>
      <c r="N196" s="126" t="s">
        <v>111</v>
      </c>
      <c r="O196" s="127" t="s">
        <v>230</v>
      </c>
      <c r="P196" s="127" t="s">
        <v>231</v>
      </c>
      <c r="Q196" s="127">
        <v>1.34</v>
      </c>
      <c r="R196" s="127" t="s">
        <v>36</v>
      </c>
      <c r="S196" s="128">
        <v>15.7</v>
      </c>
      <c r="T196" s="129">
        <v>85.76</v>
      </c>
      <c r="U196" s="130">
        <v>785.7798766889676</v>
      </c>
      <c r="V196" s="131">
        <v>950.7936507936508</v>
      </c>
      <c r="W196" s="108">
        <f t="shared" si="28"/>
        <v>495.04132231404964</v>
      </c>
      <c r="X196" s="109">
        <f t="shared" si="29"/>
        <v>599</v>
      </c>
      <c r="Y196" s="110"/>
      <c r="Z196" s="138">
        <f t="shared" si="30"/>
        <v>37</v>
      </c>
      <c r="AA196" s="138"/>
      <c r="AB196" s="138"/>
      <c r="AC196" s="110"/>
      <c r="AD196" s="139">
        <f t="shared" si="31"/>
        <v>785.7798766889676</v>
      </c>
      <c r="AE196" s="140"/>
      <c r="AF196" s="140"/>
      <c r="AG196" s="140"/>
      <c r="AH196" s="140"/>
      <c r="AI196" s="140"/>
      <c r="AJ196" s="140"/>
      <c r="AK196" s="141"/>
      <c r="AL196" s="142">
        <f t="shared" si="32"/>
        <v>0</v>
      </c>
      <c r="AM196" s="143"/>
      <c r="AN196" s="144"/>
      <c r="AO196" s="110"/>
      <c r="AP196" s="111">
        <f t="shared" si="33"/>
        <v>-290.738554374918</v>
      </c>
      <c r="AQ196" s="112">
        <f t="shared" si="34"/>
        <v>-0.5873015873015872</v>
      </c>
      <c r="AR196" s="112">
        <f t="shared" si="35"/>
        <v>-0.37</v>
      </c>
      <c r="AX196" s="113">
        <f t="shared" si="36"/>
        <v>785.7798766889676</v>
      </c>
      <c r="AY196" s="114" t="str">
        <f t="shared" si="37"/>
        <v>A</v>
      </c>
      <c r="AZ196" s="115">
        <f t="shared" si="38"/>
        <v>785.7798766889676</v>
      </c>
      <c r="BA196" s="114" t="str">
        <f t="shared" si="39"/>
        <v>A</v>
      </c>
      <c r="BB196" s="116" t="str">
        <f t="shared" si="40"/>
        <v>A</v>
      </c>
      <c r="BC196" s="115">
        <f t="shared" si="41"/>
        <v>785.7798766889676</v>
      </c>
    </row>
    <row r="197" spans="1:55" ht="15">
      <c r="A197" s="117">
        <v>164570</v>
      </c>
      <c r="B197" s="118" t="s">
        <v>21</v>
      </c>
      <c r="C197" s="119" t="s">
        <v>225</v>
      </c>
      <c r="D197" s="119" t="s">
        <v>232</v>
      </c>
      <c r="E197" s="120">
        <v>2022</v>
      </c>
      <c r="F197" s="120" t="s">
        <v>32</v>
      </c>
      <c r="G197" s="121"/>
      <c r="H197" s="122"/>
      <c r="I197" s="123"/>
      <c r="J197" s="124"/>
      <c r="K197" s="125" t="s">
        <v>23</v>
      </c>
      <c r="L197" s="125" t="s">
        <v>23</v>
      </c>
      <c r="M197" s="125" t="s">
        <v>33</v>
      </c>
      <c r="N197" s="126" t="s">
        <v>111</v>
      </c>
      <c r="O197" s="127" t="s">
        <v>227</v>
      </c>
      <c r="P197" s="127" t="s">
        <v>25</v>
      </c>
      <c r="Q197" s="127" t="s">
        <v>116</v>
      </c>
      <c r="R197" s="127" t="s">
        <v>36</v>
      </c>
      <c r="S197" s="128">
        <v>21.7</v>
      </c>
      <c r="T197" s="129">
        <v>51.84</v>
      </c>
      <c r="U197" s="130">
        <v>1376.0986488259216</v>
      </c>
      <c r="V197" s="131">
        <v>1665.079365079365</v>
      </c>
      <c r="W197" s="108">
        <f t="shared" si="28"/>
        <v>866.9421487603306</v>
      </c>
      <c r="X197" s="109">
        <f t="shared" si="29"/>
        <v>1049</v>
      </c>
      <c r="Y197" s="110"/>
      <c r="Z197" s="138">
        <f t="shared" si="30"/>
        <v>37</v>
      </c>
      <c r="AA197" s="138"/>
      <c r="AB197" s="138"/>
      <c r="AC197" s="110"/>
      <c r="AD197" s="139">
        <f t="shared" si="31"/>
        <v>1376.0986488259216</v>
      </c>
      <c r="AE197" s="140"/>
      <c r="AF197" s="140"/>
      <c r="AG197" s="140"/>
      <c r="AH197" s="140"/>
      <c r="AI197" s="140"/>
      <c r="AJ197" s="140"/>
      <c r="AK197" s="141"/>
      <c r="AL197" s="142">
        <f t="shared" si="32"/>
        <v>0</v>
      </c>
      <c r="AM197" s="143"/>
      <c r="AN197" s="144"/>
      <c r="AO197" s="110"/>
      <c r="AP197" s="111">
        <f t="shared" si="33"/>
        <v>-509.156500065591</v>
      </c>
      <c r="AQ197" s="112">
        <f t="shared" si="34"/>
        <v>-0.5873015873015872</v>
      </c>
      <c r="AR197" s="112">
        <f t="shared" si="35"/>
        <v>-0.37</v>
      </c>
      <c r="AX197" s="113">
        <f t="shared" si="36"/>
        <v>1376.0986488259216</v>
      </c>
      <c r="AY197" s="114" t="str">
        <f t="shared" si="37"/>
        <v>A</v>
      </c>
      <c r="AZ197" s="115">
        <f t="shared" si="38"/>
        <v>1376.0986488259216</v>
      </c>
      <c r="BA197" s="114" t="str">
        <f t="shared" si="39"/>
        <v>A</v>
      </c>
      <c r="BB197" s="116" t="str">
        <f t="shared" si="40"/>
        <v>A</v>
      </c>
      <c r="BC197" s="115">
        <f t="shared" si="41"/>
        <v>1376.0986488259216</v>
      </c>
    </row>
    <row r="198" spans="1:55" ht="15">
      <c r="A198" s="117">
        <v>164561</v>
      </c>
      <c r="B198" s="118" t="s">
        <v>21</v>
      </c>
      <c r="C198" s="119" t="s">
        <v>225</v>
      </c>
      <c r="D198" s="119" t="s">
        <v>233</v>
      </c>
      <c r="E198" s="120">
        <v>2022</v>
      </c>
      <c r="F198" s="120" t="s">
        <v>32</v>
      </c>
      <c r="G198" s="121"/>
      <c r="H198" s="122"/>
      <c r="I198" s="123"/>
      <c r="J198" s="124"/>
      <c r="K198" s="125" t="s">
        <v>43</v>
      </c>
      <c r="L198" s="125" t="s">
        <v>23</v>
      </c>
      <c r="M198" s="125" t="s">
        <v>33</v>
      </c>
      <c r="N198" s="126" t="s">
        <v>111</v>
      </c>
      <c r="O198" s="127" t="s">
        <v>44</v>
      </c>
      <c r="P198" s="127" t="s">
        <v>25</v>
      </c>
      <c r="Q198" s="127" t="s">
        <v>45</v>
      </c>
      <c r="R198" s="127" t="s">
        <v>36</v>
      </c>
      <c r="S198" s="128">
        <v>16.3</v>
      </c>
      <c r="T198" s="129">
        <v>64.8</v>
      </c>
      <c r="U198" s="130">
        <v>890.7254361799817</v>
      </c>
      <c r="V198" s="131">
        <v>1077.7777777777778</v>
      </c>
      <c r="W198" s="108">
        <f t="shared" si="28"/>
        <v>561.1570247933885</v>
      </c>
      <c r="X198" s="109">
        <f t="shared" si="29"/>
        <v>679</v>
      </c>
      <c r="Y198" s="110"/>
      <c r="Z198" s="138">
        <f t="shared" si="30"/>
        <v>37</v>
      </c>
      <c r="AA198" s="138"/>
      <c r="AB198" s="138"/>
      <c r="AC198" s="110"/>
      <c r="AD198" s="139">
        <f t="shared" si="31"/>
        <v>890.7254361799817</v>
      </c>
      <c r="AE198" s="140"/>
      <c r="AF198" s="140"/>
      <c r="AG198" s="140"/>
      <c r="AH198" s="140"/>
      <c r="AI198" s="140"/>
      <c r="AJ198" s="140"/>
      <c r="AK198" s="141"/>
      <c r="AL198" s="142">
        <f t="shared" si="32"/>
        <v>0</v>
      </c>
      <c r="AM198" s="143"/>
      <c r="AN198" s="144"/>
      <c r="AO198" s="110"/>
      <c r="AP198" s="111">
        <f t="shared" si="33"/>
        <v>-329.5684113865932</v>
      </c>
      <c r="AQ198" s="112">
        <f t="shared" si="34"/>
        <v>-0.5873015873015872</v>
      </c>
      <c r="AR198" s="112">
        <f t="shared" si="35"/>
        <v>-0.37</v>
      </c>
      <c r="AX198" s="113">
        <f t="shared" si="36"/>
        <v>890.7254361799817</v>
      </c>
      <c r="AY198" s="114" t="str">
        <f t="shared" si="37"/>
        <v>A</v>
      </c>
      <c r="AZ198" s="115">
        <f t="shared" si="38"/>
        <v>890.7254361799817</v>
      </c>
      <c r="BA198" s="114" t="str">
        <f t="shared" si="39"/>
        <v>A</v>
      </c>
      <c r="BB198" s="116" t="str">
        <f t="shared" si="40"/>
        <v>A</v>
      </c>
      <c r="BC198" s="115">
        <f t="shared" si="41"/>
        <v>890.7254361799817</v>
      </c>
    </row>
    <row r="199" spans="1:55" ht="15">
      <c r="A199" s="117">
        <v>164567</v>
      </c>
      <c r="B199" s="118" t="s">
        <v>21</v>
      </c>
      <c r="C199" s="119" t="s">
        <v>225</v>
      </c>
      <c r="D199" s="119" t="s">
        <v>234</v>
      </c>
      <c r="E199" s="120">
        <v>2016</v>
      </c>
      <c r="F199" s="120" t="s">
        <v>32</v>
      </c>
      <c r="G199" s="121"/>
      <c r="H199" s="122"/>
      <c r="I199" s="123"/>
      <c r="J199" s="124"/>
      <c r="K199" s="125" t="s">
        <v>43</v>
      </c>
      <c r="L199" s="125" t="s">
        <v>23</v>
      </c>
      <c r="M199" s="125" t="s">
        <v>33</v>
      </c>
      <c r="N199" s="126" t="s">
        <v>111</v>
      </c>
      <c r="O199" s="127" t="s">
        <v>230</v>
      </c>
      <c r="P199" s="127" t="s">
        <v>231</v>
      </c>
      <c r="Q199" s="127">
        <v>1.34</v>
      </c>
      <c r="R199" s="127" t="s">
        <v>36</v>
      </c>
      <c r="S199" s="128">
        <v>15.7</v>
      </c>
      <c r="T199" s="129">
        <v>85.76</v>
      </c>
      <c r="U199" s="130">
        <v>785.7798766889676</v>
      </c>
      <c r="V199" s="131">
        <v>950.7936507936508</v>
      </c>
      <c r="W199" s="108">
        <f t="shared" si="28"/>
        <v>495.04132231404964</v>
      </c>
      <c r="X199" s="109">
        <f t="shared" si="29"/>
        <v>599</v>
      </c>
      <c r="Y199" s="110"/>
      <c r="Z199" s="138">
        <f t="shared" si="30"/>
        <v>37</v>
      </c>
      <c r="AA199" s="138"/>
      <c r="AB199" s="138"/>
      <c r="AC199" s="110"/>
      <c r="AD199" s="139">
        <f t="shared" si="31"/>
        <v>785.7798766889676</v>
      </c>
      <c r="AE199" s="140"/>
      <c r="AF199" s="140"/>
      <c r="AG199" s="140"/>
      <c r="AH199" s="140"/>
      <c r="AI199" s="140"/>
      <c r="AJ199" s="140"/>
      <c r="AK199" s="141"/>
      <c r="AL199" s="142">
        <f t="shared" si="32"/>
        <v>0</v>
      </c>
      <c r="AM199" s="143"/>
      <c r="AN199" s="144"/>
      <c r="AO199" s="110"/>
      <c r="AP199" s="111">
        <f t="shared" si="33"/>
        <v>-290.738554374918</v>
      </c>
      <c r="AQ199" s="112">
        <f t="shared" si="34"/>
        <v>-0.5873015873015872</v>
      </c>
      <c r="AR199" s="112">
        <f t="shared" si="35"/>
        <v>-0.37</v>
      </c>
      <c r="AX199" s="113">
        <f t="shared" si="36"/>
        <v>785.7798766889676</v>
      </c>
      <c r="AY199" s="114" t="str">
        <f t="shared" si="37"/>
        <v>A</v>
      </c>
      <c r="AZ199" s="115">
        <f t="shared" si="38"/>
        <v>785.7798766889676</v>
      </c>
      <c r="BA199" s="114" t="str">
        <f t="shared" si="39"/>
        <v>A</v>
      </c>
      <c r="BB199" s="116" t="str">
        <f t="shared" si="40"/>
        <v>A</v>
      </c>
      <c r="BC199" s="115">
        <f t="shared" si="41"/>
        <v>785.7798766889676</v>
      </c>
    </row>
    <row r="200" spans="1:55" ht="15">
      <c r="A200" s="117">
        <v>164571</v>
      </c>
      <c r="B200" s="118" t="s">
        <v>21</v>
      </c>
      <c r="C200" s="119" t="s">
        <v>225</v>
      </c>
      <c r="D200" s="119" t="s">
        <v>235</v>
      </c>
      <c r="E200" s="120">
        <v>2022</v>
      </c>
      <c r="F200" s="120" t="s">
        <v>32</v>
      </c>
      <c r="G200" s="121"/>
      <c r="H200" s="122"/>
      <c r="I200" s="123"/>
      <c r="J200" s="124"/>
      <c r="K200" s="125" t="s">
        <v>23</v>
      </c>
      <c r="L200" s="125" t="s">
        <v>23</v>
      </c>
      <c r="M200" s="125" t="s">
        <v>33</v>
      </c>
      <c r="N200" s="126" t="s">
        <v>111</v>
      </c>
      <c r="O200" s="127" t="s">
        <v>227</v>
      </c>
      <c r="P200" s="127" t="s">
        <v>25</v>
      </c>
      <c r="Q200" s="127" t="s">
        <v>116</v>
      </c>
      <c r="R200" s="127" t="s">
        <v>36</v>
      </c>
      <c r="S200" s="128">
        <v>21.7</v>
      </c>
      <c r="T200" s="129">
        <v>51.84</v>
      </c>
      <c r="U200" s="130">
        <v>1376.0986488259216</v>
      </c>
      <c r="V200" s="131">
        <v>1665.079365079365</v>
      </c>
      <c r="W200" s="108">
        <f t="shared" si="28"/>
        <v>866.9421487603306</v>
      </c>
      <c r="X200" s="109">
        <f t="shared" si="29"/>
        <v>1049</v>
      </c>
      <c r="Y200" s="110"/>
      <c r="Z200" s="138">
        <f t="shared" si="30"/>
        <v>37</v>
      </c>
      <c r="AA200" s="138"/>
      <c r="AB200" s="138"/>
      <c r="AC200" s="110"/>
      <c r="AD200" s="139">
        <f t="shared" si="31"/>
        <v>1376.0986488259216</v>
      </c>
      <c r="AE200" s="140"/>
      <c r="AF200" s="140"/>
      <c r="AG200" s="140"/>
      <c r="AH200" s="140"/>
      <c r="AI200" s="140"/>
      <c r="AJ200" s="140"/>
      <c r="AK200" s="141"/>
      <c r="AL200" s="142">
        <f t="shared" si="32"/>
        <v>0</v>
      </c>
      <c r="AM200" s="143"/>
      <c r="AN200" s="144"/>
      <c r="AO200" s="110"/>
      <c r="AP200" s="111">
        <f t="shared" si="33"/>
        <v>-509.156500065591</v>
      </c>
      <c r="AQ200" s="112">
        <f t="shared" si="34"/>
        <v>-0.5873015873015872</v>
      </c>
      <c r="AR200" s="112">
        <f t="shared" si="35"/>
        <v>-0.37</v>
      </c>
      <c r="AX200" s="113">
        <f t="shared" si="36"/>
        <v>1376.0986488259216</v>
      </c>
      <c r="AY200" s="114" t="str">
        <f t="shared" si="37"/>
        <v>A</v>
      </c>
      <c r="AZ200" s="115">
        <f t="shared" si="38"/>
        <v>1376.0986488259216</v>
      </c>
      <c r="BA200" s="114" t="str">
        <f t="shared" si="39"/>
        <v>A</v>
      </c>
      <c r="BB200" s="116" t="str">
        <f t="shared" si="40"/>
        <v>A</v>
      </c>
      <c r="BC200" s="115">
        <f t="shared" si="41"/>
        <v>1376.0986488259216</v>
      </c>
    </row>
    <row r="201" spans="1:55" ht="15">
      <c r="A201" s="117">
        <v>164562</v>
      </c>
      <c r="B201" s="118" t="s">
        <v>21</v>
      </c>
      <c r="C201" s="119" t="s">
        <v>225</v>
      </c>
      <c r="D201" s="119" t="s">
        <v>236</v>
      </c>
      <c r="E201" s="120">
        <v>2022</v>
      </c>
      <c r="F201" s="120" t="s">
        <v>32</v>
      </c>
      <c r="G201" s="121"/>
      <c r="H201" s="122"/>
      <c r="I201" s="123"/>
      <c r="J201" s="124"/>
      <c r="K201" s="125" t="s">
        <v>43</v>
      </c>
      <c r="L201" s="125" t="s">
        <v>23</v>
      </c>
      <c r="M201" s="125" t="s">
        <v>33</v>
      </c>
      <c r="N201" s="126" t="s">
        <v>111</v>
      </c>
      <c r="O201" s="127" t="s">
        <v>44</v>
      </c>
      <c r="P201" s="127" t="s">
        <v>25</v>
      </c>
      <c r="Q201" s="127" t="s">
        <v>45</v>
      </c>
      <c r="R201" s="127" t="s">
        <v>36</v>
      </c>
      <c r="S201" s="128">
        <v>16.3</v>
      </c>
      <c r="T201" s="129">
        <v>64.8</v>
      </c>
      <c r="U201" s="130">
        <v>890.7254361799817</v>
      </c>
      <c r="V201" s="131">
        <v>1077.7777777777778</v>
      </c>
      <c r="W201" s="108">
        <f t="shared" si="28"/>
        <v>561.1570247933885</v>
      </c>
      <c r="X201" s="109">
        <f t="shared" si="29"/>
        <v>679</v>
      </c>
      <c r="Y201" s="110"/>
      <c r="Z201" s="138">
        <f t="shared" si="30"/>
        <v>37</v>
      </c>
      <c r="AA201" s="138"/>
      <c r="AB201" s="138"/>
      <c r="AC201" s="110"/>
      <c r="AD201" s="139">
        <f t="shared" si="31"/>
        <v>890.7254361799817</v>
      </c>
      <c r="AE201" s="140"/>
      <c r="AF201" s="140"/>
      <c r="AG201" s="140"/>
      <c r="AH201" s="140"/>
      <c r="AI201" s="140"/>
      <c r="AJ201" s="140"/>
      <c r="AK201" s="141"/>
      <c r="AL201" s="142">
        <f t="shared" si="32"/>
        <v>0</v>
      </c>
      <c r="AM201" s="143"/>
      <c r="AN201" s="144"/>
      <c r="AO201" s="110"/>
      <c r="AP201" s="111">
        <f t="shared" si="33"/>
        <v>-329.5684113865932</v>
      </c>
      <c r="AQ201" s="112">
        <f t="shared" si="34"/>
        <v>-0.5873015873015872</v>
      </c>
      <c r="AR201" s="112">
        <f t="shared" si="35"/>
        <v>-0.37</v>
      </c>
      <c r="AX201" s="113">
        <f t="shared" si="36"/>
        <v>890.7254361799817</v>
      </c>
      <c r="AY201" s="114" t="str">
        <f t="shared" si="37"/>
        <v>A</v>
      </c>
      <c r="AZ201" s="115">
        <f t="shared" si="38"/>
        <v>890.7254361799817</v>
      </c>
      <c r="BA201" s="114" t="str">
        <f t="shared" si="39"/>
        <v>A</v>
      </c>
      <c r="BB201" s="116" t="str">
        <f t="shared" si="40"/>
        <v>A</v>
      </c>
      <c r="BC201" s="115">
        <f t="shared" si="41"/>
        <v>890.7254361799817</v>
      </c>
    </row>
    <row r="202" spans="1:55" ht="15">
      <c r="A202" s="117">
        <v>164568</v>
      </c>
      <c r="B202" s="118" t="s">
        <v>21</v>
      </c>
      <c r="C202" s="119" t="s">
        <v>225</v>
      </c>
      <c r="D202" s="119" t="s">
        <v>237</v>
      </c>
      <c r="E202" s="120">
        <v>2016</v>
      </c>
      <c r="F202" s="120" t="s">
        <v>32</v>
      </c>
      <c r="G202" s="121"/>
      <c r="H202" s="122"/>
      <c r="I202" s="123"/>
      <c r="J202" s="124"/>
      <c r="K202" s="125" t="s">
        <v>43</v>
      </c>
      <c r="L202" s="125" t="s">
        <v>23</v>
      </c>
      <c r="M202" s="125" t="s">
        <v>33</v>
      </c>
      <c r="N202" s="126" t="s">
        <v>111</v>
      </c>
      <c r="O202" s="127" t="s">
        <v>230</v>
      </c>
      <c r="P202" s="127" t="s">
        <v>231</v>
      </c>
      <c r="Q202" s="127">
        <v>1.34</v>
      </c>
      <c r="R202" s="127" t="s">
        <v>36</v>
      </c>
      <c r="S202" s="128">
        <v>15.7</v>
      </c>
      <c r="T202" s="129">
        <v>85.76</v>
      </c>
      <c r="U202" s="130">
        <v>785.7798766889676</v>
      </c>
      <c r="V202" s="131">
        <v>950.7936507936508</v>
      </c>
      <c r="W202" s="108">
        <f t="shared" si="28"/>
        <v>495.04132231404964</v>
      </c>
      <c r="X202" s="109">
        <f t="shared" si="29"/>
        <v>599</v>
      </c>
      <c r="Y202" s="110"/>
      <c r="Z202" s="138">
        <f t="shared" si="30"/>
        <v>37</v>
      </c>
      <c r="AA202" s="138"/>
      <c r="AB202" s="138"/>
      <c r="AC202" s="110"/>
      <c r="AD202" s="139">
        <f t="shared" si="31"/>
        <v>785.7798766889676</v>
      </c>
      <c r="AE202" s="140"/>
      <c r="AF202" s="140"/>
      <c r="AG202" s="140"/>
      <c r="AH202" s="140"/>
      <c r="AI202" s="140"/>
      <c r="AJ202" s="140"/>
      <c r="AK202" s="141"/>
      <c r="AL202" s="142">
        <f t="shared" si="32"/>
        <v>0</v>
      </c>
      <c r="AM202" s="143"/>
      <c r="AN202" s="144"/>
      <c r="AO202" s="110"/>
      <c r="AP202" s="111">
        <f t="shared" si="33"/>
        <v>-290.738554374918</v>
      </c>
      <c r="AQ202" s="112">
        <f t="shared" si="34"/>
        <v>-0.5873015873015872</v>
      </c>
      <c r="AR202" s="112">
        <f t="shared" si="35"/>
        <v>-0.37</v>
      </c>
      <c r="AX202" s="113">
        <f t="shared" si="36"/>
        <v>785.7798766889676</v>
      </c>
      <c r="AY202" s="114" t="str">
        <f t="shared" si="37"/>
        <v>A</v>
      </c>
      <c r="AZ202" s="115">
        <f t="shared" si="38"/>
        <v>785.7798766889676</v>
      </c>
      <c r="BA202" s="114" t="str">
        <f t="shared" si="39"/>
        <v>A</v>
      </c>
      <c r="BB202" s="116" t="str">
        <f t="shared" si="40"/>
        <v>A</v>
      </c>
      <c r="BC202" s="115">
        <f t="shared" si="41"/>
        <v>785.7798766889676</v>
      </c>
    </row>
    <row r="203" spans="1:55" ht="15">
      <c r="A203" s="117">
        <v>164572</v>
      </c>
      <c r="B203" s="118" t="s">
        <v>21</v>
      </c>
      <c r="C203" s="119" t="s">
        <v>225</v>
      </c>
      <c r="D203" s="119" t="s">
        <v>238</v>
      </c>
      <c r="E203" s="120">
        <v>2022</v>
      </c>
      <c r="F203" s="120" t="s">
        <v>32</v>
      </c>
      <c r="G203" s="121"/>
      <c r="H203" s="122"/>
      <c r="I203" s="123"/>
      <c r="J203" s="124"/>
      <c r="K203" s="125" t="s">
        <v>23</v>
      </c>
      <c r="L203" s="125" t="s">
        <v>23</v>
      </c>
      <c r="M203" s="125" t="s">
        <v>33</v>
      </c>
      <c r="N203" s="126" t="s">
        <v>111</v>
      </c>
      <c r="O203" s="127" t="s">
        <v>227</v>
      </c>
      <c r="P203" s="127" t="s">
        <v>25</v>
      </c>
      <c r="Q203" s="127" t="s">
        <v>116</v>
      </c>
      <c r="R203" s="127" t="s">
        <v>36</v>
      </c>
      <c r="S203" s="128">
        <v>21.7</v>
      </c>
      <c r="T203" s="129">
        <v>51.84</v>
      </c>
      <c r="U203" s="130">
        <v>1376.0986488259216</v>
      </c>
      <c r="V203" s="131">
        <v>1665.079365079365</v>
      </c>
      <c r="W203" s="108">
        <f t="shared" si="28"/>
        <v>866.9421487603306</v>
      </c>
      <c r="X203" s="109">
        <f t="shared" si="29"/>
        <v>1049</v>
      </c>
      <c r="Y203" s="110"/>
      <c r="Z203" s="138">
        <f t="shared" si="30"/>
        <v>37</v>
      </c>
      <c r="AA203" s="138"/>
      <c r="AB203" s="138"/>
      <c r="AC203" s="110"/>
      <c r="AD203" s="139">
        <f t="shared" si="31"/>
        <v>1376.0986488259216</v>
      </c>
      <c r="AE203" s="140"/>
      <c r="AF203" s="140"/>
      <c r="AG203" s="140"/>
      <c r="AH203" s="140"/>
      <c r="AI203" s="140"/>
      <c r="AJ203" s="140"/>
      <c r="AK203" s="141"/>
      <c r="AL203" s="142">
        <f t="shared" si="32"/>
        <v>0</v>
      </c>
      <c r="AM203" s="143"/>
      <c r="AN203" s="144"/>
      <c r="AO203" s="110"/>
      <c r="AP203" s="111">
        <f t="shared" si="33"/>
        <v>-509.156500065591</v>
      </c>
      <c r="AQ203" s="112">
        <f t="shared" si="34"/>
        <v>-0.5873015873015872</v>
      </c>
      <c r="AR203" s="112">
        <f t="shared" si="35"/>
        <v>-0.37</v>
      </c>
      <c r="AX203" s="113">
        <f t="shared" si="36"/>
        <v>1376.0986488259216</v>
      </c>
      <c r="AY203" s="114" t="str">
        <f t="shared" si="37"/>
        <v>A</v>
      </c>
      <c r="AZ203" s="115">
        <f t="shared" si="38"/>
        <v>1376.0986488259216</v>
      </c>
      <c r="BA203" s="114" t="str">
        <f t="shared" si="39"/>
        <v>A</v>
      </c>
      <c r="BB203" s="116" t="str">
        <f t="shared" si="40"/>
        <v>A</v>
      </c>
      <c r="BC203" s="115">
        <f t="shared" si="41"/>
        <v>1376.0986488259216</v>
      </c>
    </row>
    <row r="204" spans="1:55" ht="15">
      <c r="A204" s="117">
        <v>164563</v>
      </c>
      <c r="B204" s="118" t="s">
        <v>21</v>
      </c>
      <c r="C204" s="119" t="s">
        <v>225</v>
      </c>
      <c r="D204" s="119" t="s">
        <v>239</v>
      </c>
      <c r="E204" s="120">
        <v>2022</v>
      </c>
      <c r="F204" s="120" t="s">
        <v>32</v>
      </c>
      <c r="G204" s="121"/>
      <c r="H204" s="122"/>
      <c r="I204" s="123"/>
      <c r="J204" s="124"/>
      <c r="K204" s="125" t="s">
        <v>43</v>
      </c>
      <c r="L204" s="125" t="s">
        <v>23</v>
      </c>
      <c r="M204" s="125" t="s">
        <v>33</v>
      </c>
      <c r="N204" s="126" t="s">
        <v>111</v>
      </c>
      <c r="O204" s="127" t="s">
        <v>44</v>
      </c>
      <c r="P204" s="127" t="s">
        <v>25</v>
      </c>
      <c r="Q204" s="127" t="s">
        <v>45</v>
      </c>
      <c r="R204" s="127" t="s">
        <v>36</v>
      </c>
      <c r="S204" s="128">
        <v>16.3</v>
      </c>
      <c r="T204" s="129">
        <v>64.8</v>
      </c>
      <c r="U204" s="130">
        <v>890.7254361799817</v>
      </c>
      <c r="V204" s="131">
        <v>1077.7777777777778</v>
      </c>
      <c r="W204" s="108">
        <f t="shared" si="28"/>
        <v>561.1570247933885</v>
      </c>
      <c r="X204" s="109">
        <f t="shared" si="29"/>
        <v>679</v>
      </c>
      <c r="Y204" s="110"/>
      <c r="Z204" s="138">
        <f t="shared" si="30"/>
        <v>37</v>
      </c>
      <c r="AA204" s="138"/>
      <c r="AB204" s="138"/>
      <c r="AC204" s="110"/>
      <c r="AD204" s="139">
        <f t="shared" si="31"/>
        <v>890.7254361799817</v>
      </c>
      <c r="AE204" s="140"/>
      <c r="AF204" s="140"/>
      <c r="AG204" s="140"/>
      <c r="AH204" s="140"/>
      <c r="AI204" s="140"/>
      <c r="AJ204" s="140"/>
      <c r="AK204" s="141"/>
      <c r="AL204" s="142">
        <f t="shared" si="32"/>
        <v>0</v>
      </c>
      <c r="AM204" s="143"/>
      <c r="AN204" s="144"/>
      <c r="AO204" s="110"/>
      <c r="AP204" s="111">
        <f t="shared" si="33"/>
        <v>-329.5684113865932</v>
      </c>
      <c r="AQ204" s="112">
        <f t="shared" si="34"/>
        <v>-0.5873015873015872</v>
      </c>
      <c r="AR204" s="112">
        <f t="shared" si="35"/>
        <v>-0.37</v>
      </c>
      <c r="AX204" s="113">
        <f t="shared" si="36"/>
        <v>890.7254361799817</v>
      </c>
      <c r="AY204" s="114" t="str">
        <f t="shared" si="37"/>
        <v>A</v>
      </c>
      <c r="AZ204" s="115">
        <f t="shared" si="38"/>
        <v>890.7254361799817</v>
      </c>
      <c r="BA204" s="114" t="str">
        <f t="shared" si="39"/>
        <v>A</v>
      </c>
      <c r="BB204" s="116" t="str">
        <f t="shared" si="40"/>
        <v>A</v>
      </c>
      <c r="BC204" s="115">
        <f t="shared" si="41"/>
        <v>890.7254361799817</v>
      </c>
    </row>
    <row r="205" spans="1:55" ht="15">
      <c r="A205" s="117">
        <v>164569</v>
      </c>
      <c r="B205" s="118" t="s">
        <v>21</v>
      </c>
      <c r="C205" s="119" t="s">
        <v>225</v>
      </c>
      <c r="D205" s="119" t="s">
        <v>240</v>
      </c>
      <c r="E205" s="120">
        <v>2016</v>
      </c>
      <c r="F205" s="120" t="s">
        <v>32</v>
      </c>
      <c r="G205" s="121"/>
      <c r="H205" s="122"/>
      <c r="I205" s="123"/>
      <c r="J205" s="124"/>
      <c r="K205" s="125" t="s">
        <v>43</v>
      </c>
      <c r="L205" s="125" t="s">
        <v>23</v>
      </c>
      <c r="M205" s="125" t="s">
        <v>33</v>
      </c>
      <c r="N205" s="126" t="s">
        <v>111</v>
      </c>
      <c r="O205" s="127" t="s">
        <v>230</v>
      </c>
      <c r="P205" s="127" t="s">
        <v>231</v>
      </c>
      <c r="Q205" s="127">
        <v>1.34</v>
      </c>
      <c r="R205" s="127" t="s">
        <v>36</v>
      </c>
      <c r="S205" s="128">
        <v>15.7</v>
      </c>
      <c r="T205" s="129">
        <v>85.76</v>
      </c>
      <c r="U205" s="130">
        <v>785.7798766889676</v>
      </c>
      <c r="V205" s="131">
        <v>950.7936507936508</v>
      </c>
      <c r="W205" s="108">
        <f t="shared" si="28"/>
        <v>495.04132231404964</v>
      </c>
      <c r="X205" s="109">
        <f t="shared" si="29"/>
        <v>599</v>
      </c>
      <c r="Y205" s="110"/>
      <c r="Z205" s="138">
        <f t="shared" si="30"/>
        <v>37</v>
      </c>
      <c r="AA205" s="138"/>
      <c r="AB205" s="138"/>
      <c r="AC205" s="110"/>
      <c r="AD205" s="139">
        <f t="shared" si="31"/>
        <v>785.7798766889676</v>
      </c>
      <c r="AE205" s="140"/>
      <c r="AF205" s="140"/>
      <c r="AG205" s="140"/>
      <c r="AH205" s="140"/>
      <c r="AI205" s="140"/>
      <c r="AJ205" s="140"/>
      <c r="AK205" s="141"/>
      <c r="AL205" s="142">
        <f t="shared" si="32"/>
        <v>0</v>
      </c>
      <c r="AM205" s="143"/>
      <c r="AN205" s="144"/>
      <c r="AO205" s="110"/>
      <c r="AP205" s="111">
        <f t="shared" si="33"/>
        <v>-290.738554374918</v>
      </c>
      <c r="AQ205" s="112">
        <f t="shared" si="34"/>
        <v>-0.5873015873015872</v>
      </c>
      <c r="AR205" s="112">
        <f t="shared" si="35"/>
        <v>-0.37</v>
      </c>
      <c r="AX205" s="113">
        <f t="shared" si="36"/>
        <v>785.7798766889676</v>
      </c>
      <c r="AY205" s="114" t="str">
        <f t="shared" si="37"/>
        <v>A</v>
      </c>
      <c r="AZ205" s="115">
        <f t="shared" si="38"/>
        <v>785.7798766889676</v>
      </c>
      <c r="BA205" s="114" t="str">
        <f t="shared" si="39"/>
        <v>A</v>
      </c>
      <c r="BB205" s="116" t="str">
        <f t="shared" si="40"/>
        <v>A</v>
      </c>
      <c r="BC205" s="115">
        <f t="shared" si="41"/>
        <v>785.7798766889676</v>
      </c>
    </row>
    <row r="206" spans="1:55" ht="17.25">
      <c r="A206" s="95"/>
      <c r="B206" s="96"/>
      <c r="C206" s="97" t="s">
        <v>241</v>
      </c>
      <c r="D206" s="98"/>
      <c r="E206" s="99"/>
      <c r="F206" s="99"/>
      <c r="G206" s="100"/>
      <c r="H206" s="100"/>
      <c r="I206" s="100"/>
      <c r="J206" s="101"/>
      <c r="K206" s="102" t="s">
        <v>20</v>
      </c>
      <c r="L206" s="99" t="s">
        <v>20</v>
      </c>
      <c r="M206" s="99" t="s">
        <v>20</v>
      </c>
      <c r="N206" s="99" t="s">
        <v>20</v>
      </c>
      <c r="O206" s="103" t="s">
        <v>20</v>
      </c>
      <c r="P206" s="104" t="s">
        <v>20</v>
      </c>
      <c r="Q206" s="103"/>
      <c r="R206" s="103"/>
      <c r="S206" s="103"/>
      <c r="T206" s="105"/>
      <c r="U206" s="106"/>
      <c r="V206" s="107"/>
      <c r="W206" s="108" t="str">
        <f t="shared" si="28"/>
        <v> </v>
      </c>
      <c r="X206" s="109" t="str">
        <f t="shared" si="29"/>
        <v> </v>
      </c>
      <c r="Y206" s="110"/>
      <c r="Z206" s="138" t="str">
        <f t="shared" si="30"/>
        <v> </v>
      </c>
      <c r="AA206" s="138"/>
      <c r="AB206" s="138"/>
      <c r="AC206" s="110"/>
      <c r="AD206" s="139">
        <f t="shared" si="31"/>
      </c>
      <c r="AE206" s="140"/>
      <c r="AF206" s="140"/>
      <c r="AG206" s="140"/>
      <c r="AH206" s="140"/>
      <c r="AI206" s="140"/>
      <c r="AJ206" s="140"/>
      <c r="AK206" s="141"/>
      <c r="AL206" s="142">
        <f t="shared" si="32"/>
      </c>
      <c r="AM206" s="143"/>
      <c r="AN206" s="144"/>
      <c r="AO206" s="110"/>
      <c r="AP206" s="111">
        <f t="shared" si="33"/>
      </c>
      <c r="AQ206" s="112">
        <f t="shared" si="34"/>
      </c>
      <c r="AR206" s="112">
        <f t="shared" si="35"/>
      </c>
      <c r="AX206" s="113" t="str">
        <f t="shared" si="36"/>
        <v> </v>
      </c>
      <c r="AY206" s="114">
        <f t="shared" si="37"/>
      </c>
      <c r="AZ206" s="115" t="str">
        <f t="shared" si="38"/>
        <v> </v>
      </c>
      <c r="BA206" s="114" t="str">
        <f t="shared" si="39"/>
        <v>N</v>
      </c>
      <c r="BB206" s="116" t="str">
        <f t="shared" si="40"/>
        <v>A</v>
      </c>
      <c r="BC206" s="115" t="str">
        <f t="shared" si="41"/>
        <v> </v>
      </c>
    </row>
    <row r="207" spans="1:55" ht="15">
      <c r="A207" s="117">
        <v>164499</v>
      </c>
      <c r="B207" s="118" t="s">
        <v>21</v>
      </c>
      <c r="C207" s="119" t="s">
        <v>241</v>
      </c>
      <c r="D207" s="119" t="s">
        <v>242</v>
      </c>
      <c r="E207" s="120">
        <v>2022</v>
      </c>
      <c r="F207" s="120" t="s">
        <v>32</v>
      </c>
      <c r="G207" s="121"/>
      <c r="H207" s="122"/>
      <c r="I207" s="123"/>
      <c r="J207" s="124"/>
      <c r="K207" s="125" t="s">
        <v>23</v>
      </c>
      <c r="L207" s="125" t="s">
        <v>23</v>
      </c>
      <c r="M207" s="125" t="s">
        <v>33</v>
      </c>
      <c r="N207" s="126" t="s">
        <v>111</v>
      </c>
      <c r="O207" s="127" t="s">
        <v>227</v>
      </c>
      <c r="P207" s="127" t="s">
        <v>25</v>
      </c>
      <c r="Q207" s="127" t="s">
        <v>116</v>
      </c>
      <c r="R207" s="127" t="s">
        <v>36</v>
      </c>
      <c r="S207" s="128">
        <v>21.7</v>
      </c>
      <c r="T207" s="129">
        <v>51.84</v>
      </c>
      <c r="U207" s="130">
        <v>1376.0986488259216</v>
      </c>
      <c r="V207" s="131">
        <v>1665.079365079365</v>
      </c>
      <c r="W207" s="108">
        <f t="shared" si="28"/>
        <v>866.9421487603306</v>
      </c>
      <c r="X207" s="109">
        <f t="shared" si="29"/>
        <v>1049</v>
      </c>
      <c r="Y207" s="110"/>
      <c r="Z207" s="138">
        <f t="shared" si="30"/>
        <v>37</v>
      </c>
      <c r="AA207" s="138"/>
      <c r="AB207" s="138"/>
      <c r="AC207" s="110"/>
      <c r="AD207" s="139">
        <f t="shared" si="31"/>
        <v>1376.0986488259216</v>
      </c>
      <c r="AE207" s="140"/>
      <c r="AF207" s="140"/>
      <c r="AG207" s="140"/>
      <c r="AH207" s="140"/>
      <c r="AI207" s="140"/>
      <c r="AJ207" s="140"/>
      <c r="AK207" s="141"/>
      <c r="AL207" s="142">
        <f t="shared" si="32"/>
        <v>0</v>
      </c>
      <c r="AM207" s="143"/>
      <c r="AN207" s="144"/>
      <c r="AO207" s="110"/>
      <c r="AP207" s="111">
        <f t="shared" si="33"/>
        <v>-509.156500065591</v>
      </c>
      <c r="AQ207" s="112">
        <f t="shared" si="34"/>
        <v>-0.5873015873015872</v>
      </c>
      <c r="AR207" s="112">
        <f t="shared" si="35"/>
        <v>-0.37</v>
      </c>
      <c r="AX207" s="113">
        <f t="shared" si="36"/>
        <v>1376.0986488259216</v>
      </c>
      <c r="AY207" s="114" t="str">
        <f t="shared" si="37"/>
        <v>A</v>
      </c>
      <c r="AZ207" s="115">
        <f t="shared" si="38"/>
        <v>1376.0986488259216</v>
      </c>
      <c r="BA207" s="114" t="str">
        <f t="shared" si="39"/>
        <v>A</v>
      </c>
      <c r="BB207" s="116" t="str">
        <f t="shared" si="40"/>
        <v>A</v>
      </c>
      <c r="BC207" s="115">
        <f t="shared" si="41"/>
        <v>1376.0986488259216</v>
      </c>
    </row>
    <row r="208" spans="1:55" ht="15">
      <c r="A208" s="117">
        <v>164498</v>
      </c>
      <c r="B208" s="118" t="s">
        <v>21</v>
      </c>
      <c r="C208" s="119" t="s">
        <v>241</v>
      </c>
      <c r="D208" s="119" t="s">
        <v>243</v>
      </c>
      <c r="E208" s="120">
        <v>2022</v>
      </c>
      <c r="F208" s="120" t="s">
        <v>32</v>
      </c>
      <c r="G208" s="121"/>
      <c r="H208" s="122"/>
      <c r="I208" s="123"/>
      <c r="J208" s="124"/>
      <c r="K208" s="125" t="s">
        <v>23</v>
      </c>
      <c r="L208" s="125" t="s">
        <v>23</v>
      </c>
      <c r="M208" s="125" t="s">
        <v>33</v>
      </c>
      <c r="N208" s="126" t="s">
        <v>111</v>
      </c>
      <c r="O208" s="127" t="s">
        <v>210</v>
      </c>
      <c r="P208" s="127" t="s">
        <v>25</v>
      </c>
      <c r="Q208" s="127" t="s">
        <v>211</v>
      </c>
      <c r="R208" s="127" t="s">
        <v>36</v>
      </c>
      <c r="S208" s="128">
        <v>21.7</v>
      </c>
      <c r="T208" s="129">
        <v>54</v>
      </c>
      <c r="U208" s="130">
        <v>1376.0986488259216</v>
      </c>
      <c r="V208" s="131">
        <v>1665.079365079365</v>
      </c>
      <c r="W208" s="108">
        <f aca="true" t="shared" si="42" ref="W208:W271">IF(B208=ZNdruh1,U208*((100-$Z$6)/100),IF(B208=ZNdruh2,U208*((100-$AA$6)/100),IF(B208=ZNdruh3,U208*((100-$AB$6)/100)," ")))</f>
        <v>866.9421487603306</v>
      </c>
      <c r="X208" s="109">
        <f aca="true" t="shared" si="43" ref="X208:X271">IF(B208=ZNdruh1,W208*1.21,IF(B208=ZNdruh2,W208*1.21,IF(B208=ZNdruh3,W208*1.21," ")))</f>
        <v>1049</v>
      </c>
      <c r="Y208" s="110"/>
      <c r="Z208" s="138">
        <f aca="true" t="shared" si="44" ref="Z208:Z271">IF(B208=ZNdruh1,$Z$6,IF(B208=ZNdruh2,$AA$6,IF(B208=ZNdruh3,$AB$6," ")))</f>
        <v>37</v>
      </c>
      <c r="AA208" s="138"/>
      <c r="AB208" s="138"/>
      <c r="AC208" s="110"/>
      <c r="AD208" s="139">
        <f aca="true" t="shared" si="45" ref="AD208:AD271">IF(A208="","",BC208)</f>
        <v>1376.0986488259216</v>
      </c>
      <c r="AE208" s="140"/>
      <c r="AF208" s="140"/>
      <c r="AG208" s="140"/>
      <c r="AH208" s="140"/>
      <c r="AI208" s="140"/>
      <c r="AJ208" s="140"/>
      <c r="AK208" s="141"/>
      <c r="AL208" s="142">
        <f aca="true" t="shared" si="46" ref="AL208:AL271">IF(B208=ZNdruh1,$AL$6,IF(B208=ZNdruh2,$AM$6,IF(B208=ZNdruh3,$AN$6,"")))</f>
        <v>0</v>
      </c>
      <c r="AM208" s="143"/>
      <c r="AN208" s="144"/>
      <c r="AO208" s="110"/>
      <c r="AP208" s="111">
        <f aca="true" t="shared" si="47" ref="AP208:AP271">IF(B208="","",W208-AD208)</f>
        <v>-509.156500065591</v>
      </c>
      <c r="AQ208" s="112">
        <f aca="true" t="shared" si="48" ref="AQ208:AQ271">IF(B208="","",1-AD208/W208)</f>
        <v>-0.5873015873015872</v>
      </c>
      <c r="AR208" s="112">
        <f aca="true" t="shared" si="49" ref="AR208:AR271">IF(B208="","",W208/AD208-1)</f>
        <v>-0.37</v>
      </c>
      <c r="AX208" s="113">
        <f aca="true" t="shared" si="50" ref="AX208:AX271">IF(B208=ZNdruh1,U208*(100-ZSdruh1)/100,IF(B208=ZNdruh2,U208*(100-ZSdruh2)/100,IF(B208=ZNdruh3,U208*(100-ZSdruh3)/100," ")))</f>
        <v>1376.0986488259216</v>
      </c>
      <c r="AY208" s="114" t="str">
        <f aca="true" t="shared" si="51" ref="AY208:AY271">IF(B208=ZNdruh1,"A",IF(B208=ZNdruh2,"A",IF(B208=ZNdruh3,"N","")))</f>
        <v>A</v>
      </c>
      <c r="AZ208" s="115">
        <f aca="true" t="shared" si="52" ref="AZ208:AZ271">IF(AY208="A",AX208*(100-SZZP)/100,IF(AY208="N",AX208," "))</f>
        <v>1376.0986488259216</v>
      </c>
      <c r="BA208" s="114" t="str">
        <f aca="true" t="shared" si="53" ref="BA208:BA271">IF(R208="m2","A","N")</f>
        <v>A</v>
      </c>
      <c r="BB208" s="116" t="str">
        <f aca="true" t="shared" si="54" ref="BB208:BB271">IF(B208=ZNdruh3,"N","A")</f>
        <v>A</v>
      </c>
      <c r="BC208" s="115">
        <f aca="true" t="shared" si="55" ref="BC208:BC271">IF(AND(BA208="A",BB208="A",F208="PAL"),AZ208*(100-SNCP)/100,AZ208)</f>
        <v>1376.0986488259216</v>
      </c>
    </row>
    <row r="209" spans="1:55" ht="15">
      <c r="A209" s="117">
        <v>164659</v>
      </c>
      <c r="B209" s="118" t="s">
        <v>21</v>
      </c>
      <c r="C209" s="119" t="s">
        <v>241</v>
      </c>
      <c r="D209" s="119" t="s">
        <v>244</v>
      </c>
      <c r="E209" s="120">
        <v>2022</v>
      </c>
      <c r="F209" s="120" t="s">
        <v>32</v>
      </c>
      <c r="G209" s="121"/>
      <c r="H209" s="122"/>
      <c r="I209" s="123"/>
      <c r="J209" s="124"/>
      <c r="K209" s="125" t="s">
        <v>43</v>
      </c>
      <c r="L209" s="125" t="s">
        <v>23</v>
      </c>
      <c r="M209" s="125" t="s">
        <v>33</v>
      </c>
      <c r="N209" s="126" t="s">
        <v>111</v>
      </c>
      <c r="O209" s="127" t="s">
        <v>44</v>
      </c>
      <c r="P209" s="127" t="s">
        <v>25</v>
      </c>
      <c r="Q209" s="127" t="s">
        <v>45</v>
      </c>
      <c r="R209" s="127" t="s">
        <v>36</v>
      </c>
      <c r="S209" s="128">
        <v>15.7</v>
      </c>
      <c r="T209" s="129">
        <v>64.8</v>
      </c>
      <c r="U209" s="130">
        <v>890.7254361799817</v>
      </c>
      <c r="V209" s="131">
        <v>1077.7777777777778</v>
      </c>
      <c r="W209" s="108">
        <f t="shared" si="42"/>
        <v>561.1570247933885</v>
      </c>
      <c r="X209" s="109">
        <f t="shared" si="43"/>
        <v>679</v>
      </c>
      <c r="Y209" s="110"/>
      <c r="Z209" s="138">
        <f t="shared" si="44"/>
        <v>37</v>
      </c>
      <c r="AA209" s="138"/>
      <c r="AB209" s="138"/>
      <c r="AC209" s="110"/>
      <c r="AD209" s="139">
        <f t="shared" si="45"/>
        <v>890.7254361799817</v>
      </c>
      <c r="AE209" s="140"/>
      <c r="AF209" s="140"/>
      <c r="AG209" s="140"/>
      <c r="AH209" s="140"/>
      <c r="AI209" s="140"/>
      <c r="AJ209" s="140"/>
      <c r="AK209" s="141"/>
      <c r="AL209" s="142">
        <f t="shared" si="46"/>
        <v>0</v>
      </c>
      <c r="AM209" s="143"/>
      <c r="AN209" s="144"/>
      <c r="AO209" s="110"/>
      <c r="AP209" s="111">
        <f t="shared" si="47"/>
        <v>-329.5684113865932</v>
      </c>
      <c r="AQ209" s="112">
        <f t="shared" si="48"/>
        <v>-0.5873015873015872</v>
      </c>
      <c r="AR209" s="112">
        <f t="shared" si="49"/>
        <v>-0.37</v>
      </c>
      <c r="AX209" s="113">
        <f t="shared" si="50"/>
        <v>890.7254361799817</v>
      </c>
      <c r="AY209" s="114" t="str">
        <f t="shared" si="51"/>
        <v>A</v>
      </c>
      <c r="AZ209" s="115">
        <f t="shared" si="52"/>
        <v>890.7254361799817</v>
      </c>
      <c r="BA209" s="114" t="str">
        <f t="shared" si="53"/>
        <v>A</v>
      </c>
      <c r="BB209" s="116" t="str">
        <f t="shared" si="54"/>
        <v>A</v>
      </c>
      <c r="BC209" s="115">
        <f t="shared" si="55"/>
        <v>890.7254361799817</v>
      </c>
    </row>
    <row r="210" spans="1:55" ht="15">
      <c r="A210" s="117">
        <v>164500</v>
      </c>
      <c r="B210" s="118" t="s">
        <v>21</v>
      </c>
      <c r="C210" s="119" t="s">
        <v>241</v>
      </c>
      <c r="D210" s="119" t="s">
        <v>245</v>
      </c>
      <c r="E210" s="120">
        <v>2016</v>
      </c>
      <c r="F210" s="120" t="s">
        <v>32</v>
      </c>
      <c r="G210" s="121"/>
      <c r="H210" s="122"/>
      <c r="I210" s="123"/>
      <c r="J210" s="124"/>
      <c r="K210" s="125" t="s">
        <v>43</v>
      </c>
      <c r="L210" s="125" t="s">
        <v>23</v>
      </c>
      <c r="M210" s="125" t="s">
        <v>33</v>
      </c>
      <c r="N210" s="126" t="s">
        <v>111</v>
      </c>
      <c r="O210" s="127" t="s">
        <v>230</v>
      </c>
      <c r="P210" s="127" t="s">
        <v>231</v>
      </c>
      <c r="Q210" s="127">
        <v>1.34</v>
      </c>
      <c r="R210" s="127" t="s">
        <v>36</v>
      </c>
      <c r="S210" s="128">
        <v>15.7</v>
      </c>
      <c r="T210" s="129">
        <v>85.76</v>
      </c>
      <c r="U210" s="130">
        <v>890.7254361799817</v>
      </c>
      <c r="V210" s="131">
        <v>1077.7777777777778</v>
      </c>
      <c r="W210" s="108">
        <f t="shared" si="42"/>
        <v>561.1570247933885</v>
      </c>
      <c r="X210" s="109">
        <f t="shared" si="43"/>
        <v>679</v>
      </c>
      <c r="Y210" s="110"/>
      <c r="Z210" s="138">
        <f t="shared" si="44"/>
        <v>37</v>
      </c>
      <c r="AA210" s="138"/>
      <c r="AB210" s="138"/>
      <c r="AC210" s="110"/>
      <c r="AD210" s="139">
        <f t="shared" si="45"/>
        <v>890.7254361799817</v>
      </c>
      <c r="AE210" s="140"/>
      <c r="AF210" s="140"/>
      <c r="AG210" s="140"/>
      <c r="AH210" s="140"/>
      <c r="AI210" s="140"/>
      <c r="AJ210" s="140"/>
      <c r="AK210" s="141"/>
      <c r="AL210" s="142">
        <f t="shared" si="46"/>
        <v>0</v>
      </c>
      <c r="AM210" s="143"/>
      <c r="AN210" s="144"/>
      <c r="AO210" s="110"/>
      <c r="AP210" s="111">
        <f t="shared" si="47"/>
        <v>-329.5684113865932</v>
      </c>
      <c r="AQ210" s="112">
        <f t="shared" si="48"/>
        <v>-0.5873015873015872</v>
      </c>
      <c r="AR210" s="112">
        <f t="shared" si="49"/>
        <v>-0.37</v>
      </c>
      <c r="AX210" s="113">
        <f t="shared" si="50"/>
        <v>890.7254361799817</v>
      </c>
      <c r="AY210" s="114" t="str">
        <f t="shared" si="51"/>
        <v>A</v>
      </c>
      <c r="AZ210" s="115">
        <f t="shared" si="52"/>
        <v>890.7254361799817</v>
      </c>
      <c r="BA210" s="114" t="str">
        <f t="shared" si="53"/>
        <v>A</v>
      </c>
      <c r="BB210" s="116" t="str">
        <f t="shared" si="54"/>
        <v>A</v>
      </c>
      <c r="BC210" s="115">
        <f t="shared" si="55"/>
        <v>890.7254361799817</v>
      </c>
    </row>
    <row r="211" spans="1:55" ht="15">
      <c r="A211" s="117">
        <v>164504</v>
      </c>
      <c r="B211" s="118" t="s">
        <v>21</v>
      </c>
      <c r="C211" s="119" t="s">
        <v>241</v>
      </c>
      <c r="D211" s="119" t="s">
        <v>246</v>
      </c>
      <c r="E211" s="120">
        <v>2022</v>
      </c>
      <c r="F211" s="120" t="s">
        <v>32</v>
      </c>
      <c r="G211" s="121"/>
      <c r="H211" s="122"/>
      <c r="I211" s="123"/>
      <c r="J211" s="124"/>
      <c r="K211" s="125" t="s">
        <v>23</v>
      </c>
      <c r="L211" s="125" t="s">
        <v>23</v>
      </c>
      <c r="M211" s="125" t="s">
        <v>33</v>
      </c>
      <c r="N211" s="126" t="s">
        <v>111</v>
      </c>
      <c r="O211" s="127" t="s">
        <v>227</v>
      </c>
      <c r="P211" s="127" t="s">
        <v>25</v>
      </c>
      <c r="Q211" s="127" t="s">
        <v>116</v>
      </c>
      <c r="R211" s="127" t="s">
        <v>36</v>
      </c>
      <c r="S211" s="128">
        <v>21.7</v>
      </c>
      <c r="T211" s="129">
        <v>51.84</v>
      </c>
      <c r="U211" s="130">
        <v>1376.0986488259216</v>
      </c>
      <c r="V211" s="131">
        <v>1665.079365079365</v>
      </c>
      <c r="W211" s="108">
        <f t="shared" si="42"/>
        <v>866.9421487603306</v>
      </c>
      <c r="X211" s="109">
        <f t="shared" si="43"/>
        <v>1049</v>
      </c>
      <c r="Y211" s="110"/>
      <c r="Z211" s="138">
        <f t="shared" si="44"/>
        <v>37</v>
      </c>
      <c r="AA211" s="138"/>
      <c r="AB211" s="138"/>
      <c r="AC211" s="110"/>
      <c r="AD211" s="139">
        <f t="shared" si="45"/>
        <v>1376.0986488259216</v>
      </c>
      <c r="AE211" s="140"/>
      <c r="AF211" s="140"/>
      <c r="AG211" s="140"/>
      <c r="AH211" s="140"/>
      <c r="AI211" s="140"/>
      <c r="AJ211" s="140"/>
      <c r="AK211" s="141"/>
      <c r="AL211" s="142">
        <f t="shared" si="46"/>
        <v>0</v>
      </c>
      <c r="AM211" s="143"/>
      <c r="AN211" s="144"/>
      <c r="AO211" s="110"/>
      <c r="AP211" s="111">
        <f t="shared" si="47"/>
        <v>-509.156500065591</v>
      </c>
      <c r="AQ211" s="112">
        <f t="shared" si="48"/>
        <v>-0.5873015873015872</v>
      </c>
      <c r="AR211" s="112">
        <f t="shared" si="49"/>
        <v>-0.37</v>
      </c>
      <c r="AX211" s="113">
        <f t="shared" si="50"/>
        <v>1376.0986488259216</v>
      </c>
      <c r="AY211" s="114" t="str">
        <f t="shared" si="51"/>
        <v>A</v>
      </c>
      <c r="AZ211" s="115">
        <f t="shared" si="52"/>
        <v>1376.0986488259216</v>
      </c>
      <c r="BA211" s="114" t="str">
        <f t="shared" si="53"/>
        <v>A</v>
      </c>
      <c r="BB211" s="116" t="str">
        <f t="shared" si="54"/>
        <v>A</v>
      </c>
      <c r="BC211" s="115">
        <f t="shared" si="55"/>
        <v>1376.0986488259216</v>
      </c>
    </row>
    <row r="212" spans="1:55" ht="15">
      <c r="A212" s="117">
        <v>164503</v>
      </c>
      <c r="B212" s="118" t="s">
        <v>21</v>
      </c>
      <c r="C212" s="119" t="s">
        <v>241</v>
      </c>
      <c r="D212" s="119" t="s">
        <v>247</v>
      </c>
      <c r="E212" s="120">
        <v>2022</v>
      </c>
      <c r="F212" s="120" t="s">
        <v>32</v>
      </c>
      <c r="G212" s="121"/>
      <c r="H212" s="122"/>
      <c r="I212" s="123"/>
      <c r="J212" s="124"/>
      <c r="K212" s="125" t="s">
        <v>23</v>
      </c>
      <c r="L212" s="125" t="s">
        <v>23</v>
      </c>
      <c r="M212" s="125" t="s">
        <v>33</v>
      </c>
      <c r="N212" s="126" t="s">
        <v>111</v>
      </c>
      <c r="O212" s="127" t="s">
        <v>210</v>
      </c>
      <c r="P212" s="127" t="s">
        <v>25</v>
      </c>
      <c r="Q212" s="127" t="s">
        <v>211</v>
      </c>
      <c r="R212" s="127" t="s">
        <v>36</v>
      </c>
      <c r="S212" s="128">
        <v>21.7</v>
      </c>
      <c r="T212" s="129">
        <v>54</v>
      </c>
      <c r="U212" s="130">
        <v>1376.0986488259216</v>
      </c>
      <c r="V212" s="131">
        <v>1665.079365079365</v>
      </c>
      <c r="W212" s="108">
        <f t="shared" si="42"/>
        <v>866.9421487603306</v>
      </c>
      <c r="X212" s="109">
        <f t="shared" si="43"/>
        <v>1049</v>
      </c>
      <c r="Y212" s="110"/>
      <c r="Z212" s="138">
        <f t="shared" si="44"/>
        <v>37</v>
      </c>
      <c r="AA212" s="138"/>
      <c r="AB212" s="138"/>
      <c r="AC212" s="110"/>
      <c r="AD212" s="139">
        <f t="shared" si="45"/>
        <v>1376.0986488259216</v>
      </c>
      <c r="AE212" s="140"/>
      <c r="AF212" s="140"/>
      <c r="AG212" s="140"/>
      <c r="AH212" s="140"/>
      <c r="AI212" s="140"/>
      <c r="AJ212" s="140"/>
      <c r="AK212" s="141"/>
      <c r="AL212" s="142">
        <f t="shared" si="46"/>
        <v>0</v>
      </c>
      <c r="AM212" s="143"/>
      <c r="AN212" s="144"/>
      <c r="AO212" s="110"/>
      <c r="AP212" s="111">
        <f t="shared" si="47"/>
        <v>-509.156500065591</v>
      </c>
      <c r="AQ212" s="112">
        <f t="shared" si="48"/>
        <v>-0.5873015873015872</v>
      </c>
      <c r="AR212" s="112">
        <f t="shared" si="49"/>
        <v>-0.37</v>
      </c>
      <c r="AX212" s="113">
        <f t="shared" si="50"/>
        <v>1376.0986488259216</v>
      </c>
      <c r="AY212" s="114" t="str">
        <f t="shared" si="51"/>
        <v>A</v>
      </c>
      <c r="AZ212" s="115">
        <f t="shared" si="52"/>
        <v>1376.0986488259216</v>
      </c>
      <c r="BA212" s="114" t="str">
        <f t="shared" si="53"/>
        <v>A</v>
      </c>
      <c r="BB212" s="116" t="str">
        <f t="shared" si="54"/>
        <v>A</v>
      </c>
      <c r="BC212" s="115">
        <f t="shared" si="55"/>
        <v>1376.0986488259216</v>
      </c>
    </row>
    <row r="213" spans="1:55" ht="15">
      <c r="A213" s="117">
        <v>164660</v>
      </c>
      <c r="B213" s="118" t="s">
        <v>21</v>
      </c>
      <c r="C213" s="119" t="s">
        <v>241</v>
      </c>
      <c r="D213" s="119" t="s">
        <v>248</v>
      </c>
      <c r="E213" s="120">
        <v>2022</v>
      </c>
      <c r="F213" s="120" t="s">
        <v>32</v>
      </c>
      <c r="G213" s="121"/>
      <c r="H213" s="122"/>
      <c r="I213" s="123"/>
      <c r="J213" s="124"/>
      <c r="K213" s="125" t="s">
        <v>43</v>
      </c>
      <c r="L213" s="125" t="s">
        <v>23</v>
      </c>
      <c r="M213" s="125" t="s">
        <v>33</v>
      </c>
      <c r="N213" s="126" t="s">
        <v>111</v>
      </c>
      <c r="O213" s="127" t="s">
        <v>44</v>
      </c>
      <c r="P213" s="127" t="s">
        <v>25</v>
      </c>
      <c r="Q213" s="127" t="s">
        <v>45</v>
      </c>
      <c r="R213" s="127" t="s">
        <v>36</v>
      </c>
      <c r="S213" s="128">
        <v>15.7</v>
      </c>
      <c r="T213" s="129">
        <v>64.8</v>
      </c>
      <c r="U213" s="130">
        <v>890.7254361799817</v>
      </c>
      <c r="V213" s="131">
        <v>1077.7777777777778</v>
      </c>
      <c r="W213" s="108">
        <f t="shared" si="42"/>
        <v>561.1570247933885</v>
      </c>
      <c r="X213" s="109">
        <f t="shared" si="43"/>
        <v>679</v>
      </c>
      <c r="Y213" s="110"/>
      <c r="Z213" s="138">
        <f t="shared" si="44"/>
        <v>37</v>
      </c>
      <c r="AA213" s="138"/>
      <c r="AB213" s="138"/>
      <c r="AC213" s="110"/>
      <c r="AD213" s="139">
        <f t="shared" si="45"/>
        <v>890.7254361799817</v>
      </c>
      <c r="AE213" s="140"/>
      <c r="AF213" s="140"/>
      <c r="AG213" s="140"/>
      <c r="AH213" s="140"/>
      <c r="AI213" s="140"/>
      <c r="AJ213" s="140"/>
      <c r="AK213" s="141"/>
      <c r="AL213" s="142">
        <f t="shared" si="46"/>
        <v>0</v>
      </c>
      <c r="AM213" s="143"/>
      <c r="AN213" s="144"/>
      <c r="AO213" s="110"/>
      <c r="AP213" s="111">
        <f t="shared" si="47"/>
        <v>-329.5684113865932</v>
      </c>
      <c r="AQ213" s="112">
        <f t="shared" si="48"/>
        <v>-0.5873015873015872</v>
      </c>
      <c r="AR213" s="112">
        <f t="shared" si="49"/>
        <v>-0.37</v>
      </c>
      <c r="AX213" s="113">
        <f t="shared" si="50"/>
        <v>890.7254361799817</v>
      </c>
      <c r="AY213" s="114" t="str">
        <f t="shared" si="51"/>
        <v>A</v>
      </c>
      <c r="AZ213" s="115">
        <f t="shared" si="52"/>
        <v>890.7254361799817</v>
      </c>
      <c r="BA213" s="114" t="str">
        <f t="shared" si="53"/>
        <v>A</v>
      </c>
      <c r="BB213" s="116" t="str">
        <f t="shared" si="54"/>
        <v>A</v>
      </c>
      <c r="BC213" s="115">
        <f t="shared" si="55"/>
        <v>890.7254361799817</v>
      </c>
    </row>
    <row r="214" spans="1:55" ht="15">
      <c r="A214" s="117">
        <v>164501</v>
      </c>
      <c r="B214" s="118" t="s">
        <v>21</v>
      </c>
      <c r="C214" s="119" t="s">
        <v>241</v>
      </c>
      <c r="D214" s="119" t="s">
        <v>249</v>
      </c>
      <c r="E214" s="120">
        <v>2016</v>
      </c>
      <c r="F214" s="120" t="s">
        <v>32</v>
      </c>
      <c r="G214" s="121"/>
      <c r="H214" s="122"/>
      <c r="I214" s="123"/>
      <c r="J214" s="124"/>
      <c r="K214" s="125" t="s">
        <v>43</v>
      </c>
      <c r="L214" s="125" t="s">
        <v>23</v>
      </c>
      <c r="M214" s="125" t="s">
        <v>33</v>
      </c>
      <c r="N214" s="126" t="s">
        <v>111</v>
      </c>
      <c r="O214" s="127" t="s">
        <v>230</v>
      </c>
      <c r="P214" s="127" t="s">
        <v>231</v>
      </c>
      <c r="Q214" s="127">
        <v>1.34</v>
      </c>
      <c r="R214" s="127" t="s">
        <v>36</v>
      </c>
      <c r="S214" s="128">
        <v>15.7</v>
      </c>
      <c r="T214" s="129">
        <v>85.76</v>
      </c>
      <c r="U214" s="130">
        <v>890.7254361799817</v>
      </c>
      <c r="V214" s="131">
        <v>1077.7777777777778</v>
      </c>
      <c r="W214" s="108">
        <f t="shared" si="42"/>
        <v>561.1570247933885</v>
      </c>
      <c r="X214" s="109">
        <f t="shared" si="43"/>
        <v>679</v>
      </c>
      <c r="Y214" s="110"/>
      <c r="Z214" s="138">
        <f t="shared" si="44"/>
        <v>37</v>
      </c>
      <c r="AA214" s="138"/>
      <c r="AB214" s="138"/>
      <c r="AC214" s="110"/>
      <c r="AD214" s="139">
        <f t="shared" si="45"/>
        <v>890.7254361799817</v>
      </c>
      <c r="AE214" s="140"/>
      <c r="AF214" s="140"/>
      <c r="AG214" s="140"/>
      <c r="AH214" s="140"/>
      <c r="AI214" s="140"/>
      <c r="AJ214" s="140"/>
      <c r="AK214" s="141"/>
      <c r="AL214" s="142">
        <f t="shared" si="46"/>
        <v>0</v>
      </c>
      <c r="AM214" s="143"/>
      <c r="AN214" s="144"/>
      <c r="AO214" s="110"/>
      <c r="AP214" s="111">
        <f t="shared" si="47"/>
        <v>-329.5684113865932</v>
      </c>
      <c r="AQ214" s="112">
        <f t="shared" si="48"/>
        <v>-0.5873015873015872</v>
      </c>
      <c r="AR214" s="112">
        <f t="shared" si="49"/>
        <v>-0.37</v>
      </c>
      <c r="AX214" s="113">
        <f t="shared" si="50"/>
        <v>890.7254361799817</v>
      </c>
      <c r="AY214" s="114" t="str">
        <f t="shared" si="51"/>
        <v>A</v>
      </c>
      <c r="AZ214" s="115">
        <f t="shared" si="52"/>
        <v>890.7254361799817</v>
      </c>
      <c r="BA214" s="114" t="str">
        <f t="shared" si="53"/>
        <v>A</v>
      </c>
      <c r="BB214" s="116" t="str">
        <f t="shared" si="54"/>
        <v>A</v>
      </c>
      <c r="BC214" s="115">
        <f t="shared" si="55"/>
        <v>890.7254361799817</v>
      </c>
    </row>
    <row r="215" spans="1:55" ht="15">
      <c r="A215" s="117">
        <v>164505</v>
      </c>
      <c r="B215" s="118" t="s">
        <v>21</v>
      </c>
      <c r="C215" s="119" t="s">
        <v>241</v>
      </c>
      <c r="D215" s="119" t="s">
        <v>250</v>
      </c>
      <c r="E215" s="120">
        <v>2022</v>
      </c>
      <c r="F215" s="120" t="s">
        <v>32</v>
      </c>
      <c r="G215" s="121"/>
      <c r="H215" s="122"/>
      <c r="I215" s="123"/>
      <c r="J215" s="124"/>
      <c r="K215" s="125" t="s">
        <v>23</v>
      </c>
      <c r="L215" s="125" t="s">
        <v>23</v>
      </c>
      <c r="M215" s="125" t="s">
        <v>33</v>
      </c>
      <c r="N215" s="126" t="s">
        <v>111</v>
      </c>
      <c r="O215" s="127" t="s">
        <v>227</v>
      </c>
      <c r="P215" s="127" t="s">
        <v>25</v>
      </c>
      <c r="Q215" s="127" t="s">
        <v>116</v>
      </c>
      <c r="R215" s="127" t="s">
        <v>36</v>
      </c>
      <c r="S215" s="128">
        <v>21.7</v>
      </c>
      <c r="T215" s="129">
        <v>51.84</v>
      </c>
      <c r="U215" s="130">
        <v>1376.0986488259216</v>
      </c>
      <c r="V215" s="131">
        <v>1665.079365079365</v>
      </c>
      <c r="W215" s="108">
        <f t="shared" si="42"/>
        <v>866.9421487603306</v>
      </c>
      <c r="X215" s="109">
        <f t="shared" si="43"/>
        <v>1049</v>
      </c>
      <c r="Y215" s="110"/>
      <c r="Z215" s="138">
        <f t="shared" si="44"/>
        <v>37</v>
      </c>
      <c r="AA215" s="138"/>
      <c r="AB215" s="138"/>
      <c r="AC215" s="110"/>
      <c r="AD215" s="139">
        <f t="shared" si="45"/>
        <v>1376.0986488259216</v>
      </c>
      <c r="AE215" s="140"/>
      <c r="AF215" s="140"/>
      <c r="AG215" s="140"/>
      <c r="AH215" s="140"/>
      <c r="AI215" s="140"/>
      <c r="AJ215" s="140"/>
      <c r="AK215" s="141"/>
      <c r="AL215" s="142">
        <f t="shared" si="46"/>
        <v>0</v>
      </c>
      <c r="AM215" s="143"/>
      <c r="AN215" s="144"/>
      <c r="AO215" s="110"/>
      <c r="AP215" s="111">
        <f t="shared" si="47"/>
        <v>-509.156500065591</v>
      </c>
      <c r="AQ215" s="112">
        <f t="shared" si="48"/>
        <v>-0.5873015873015872</v>
      </c>
      <c r="AR215" s="112">
        <f t="shared" si="49"/>
        <v>-0.37</v>
      </c>
      <c r="AX215" s="113">
        <f t="shared" si="50"/>
        <v>1376.0986488259216</v>
      </c>
      <c r="AY215" s="114" t="str">
        <f t="shared" si="51"/>
        <v>A</v>
      </c>
      <c r="AZ215" s="115">
        <f t="shared" si="52"/>
        <v>1376.0986488259216</v>
      </c>
      <c r="BA215" s="114" t="str">
        <f t="shared" si="53"/>
        <v>A</v>
      </c>
      <c r="BB215" s="116" t="str">
        <f t="shared" si="54"/>
        <v>A</v>
      </c>
      <c r="BC215" s="115">
        <f t="shared" si="55"/>
        <v>1376.0986488259216</v>
      </c>
    </row>
    <row r="216" spans="1:55" ht="15">
      <c r="A216" s="117">
        <v>164661</v>
      </c>
      <c r="B216" s="118" t="s">
        <v>21</v>
      </c>
      <c r="C216" s="119" t="s">
        <v>241</v>
      </c>
      <c r="D216" s="119" t="s">
        <v>251</v>
      </c>
      <c r="E216" s="120">
        <v>2022</v>
      </c>
      <c r="F216" s="120" t="s">
        <v>32</v>
      </c>
      <c r="G216" s="121"/>
      <c r="H216" s="122"/>
      <c r="I216" s="123"/>
      <c r="J216" s="124"/>
      <c r="K216" s="125" t="s">
        <v>43</v>
      </c>
      <c r="L216" s="125" t="s">
        <v>23</v>
      </c>
      <c r="M216" s="125" t="s">
        <v>33</v>
      </c>
      <c r="N216" s="126" t="s">
        <v>111</v>
      </c>
      <c r="O216" s="127" t="s">
        <v>44</v>
      </c>
      <c r="P216" s="127" t="s">
        <v>25</v>
      </c>
      <c r="Q216" s="127" t="s">
        <v>45</v>
      </c>
      <c r="R216" s="127" t="s">
        <v>36</v>
      </c>
      <c r="S216" s="128">
        <v>15.7</v>
      </c>
      <c r="T216" s="129">
        <v>64.8</v>
      </c>
      <c r="U216" s="130">
        <v>890.7254361799817</v>
      </c>
      <c r="V216" s="131">
        <v>1077.7777777777778</v>
      </c>
      <c r="W216" s="108">
        <f t="shared" si="42"/>
        <v>561.1570247933885</v>
      </c>
      <c r="X216" s="109">
        <f t="shared" si="43"/>
        <v>679</v>
      </c>
      <c r="Y216" s="110"/>
      <c r="Z216" s="138">
        <f t="shared" si="44"/>
        <v>37</v>
      </c>
      <c r="AA216" s="138"/>
      <c r="AB216" s="138"/>
      <c r="AC216" s="110"/>
      <c r="AD216" s="139">
        <f t="shared" si="45"/>
        <v>890.7254361799817</v>
      </c>
      <c r="AE216" s="140"/>
      <c r="AF216" s="140"/>
      <c r="AG216" s="140"/>
      <c r="AH216" s="140"/>
      <c r="AI216" s="140"/>
      <c r="AJ216" s="140"/>
      <c r="AK216" s="141"/>
      <c r="AL216" s="142">
        <f t="shared" si="46"/>
        <v>0</v>
      </c>
      <c r="AM216" s="143"/>
      <c r="AN216" s="144"/>
      <c r="AO216" s="110"/>
      <c r="AP216" s="111">
        <f t="shared" si="47"/>
        <v>-329.5684113865932</v>
      </c>
      <c r="AQ216" s="112">
        <f t="shared" si="48"/>
        <v>-0.5873015873015872</v>
      </c>
      <c r="AR216" s="112">
        <f t="shared" si="49"/>
        <v>-0.37</v>
      </c>
      <c r="AX216" s="113">
        <f t="shared" si="50"/>
        <v>890.7254361799817</v>
      </c>
      <c r="AY216" s="114" t="str">
        <f t="shared" si="51"/>
        <v>A</v>
      </c>
      <c r="AZ216" s="115">
        <f t="shared" si="52"/>
        <v>890.7254361799817</v>
      </c>
      <c r="BA216" s="114" t="str">
        <f t="shared" si="53"/>
        <v>A</v>
      </c>
      <c r="BB216" s="116" t="str">
        <f t="shared" si="54"/>
        <v>A</v>
      </c>
      <c r="BC216" s="115">
        <f t="shared" si="55"/>
        <v>890.7254361799817</v>
      </c>
    </row>
    <row r="217" spans="1:55" ht="15">
      <c r="A217" s="117">
        <v>164502</v>
      </c>
      <c r="B217" s="118" t="s">
        <v>21</v>
      </c>
      <c r="C217" s="119" t="s">
        <v>241</v>
      </c>
      <c r="D217" s="119" t="s">
        <v>252</v>
      </c>
      <c r="E217" s="120">
        <v>2016</v>
      </c>
      <c r="F217" s="120" t="s">
        <v>32</v>
      </c>
      <c r="G217" s="121"/>
      <c r="H217" s="122"/>
      <c r="I217" s="123"/>
      <c r="J217" s="124"/>
      <c r="K217" s="125" t="s">
        <v>43</v>
      </c>
      <c r="L217" s="125" t="s">
        <v>23</v>
      </c>
      <c r="M217" s="125" t="s">
        <v>33</v>
      </c>
      <c r="N217" s="126" t="s">
        <v>111</v>
      </c>
      <c r="O217" s="127" t="s">
        <v>230</v>
      </c>
      <c r="P217" s="127" t="s">
        <v>231</v>
      </c>
      <c r="Q217" s="127">
        <v>1.34</v>
      </c>
      <c r="R217" s="127" t="s">
        <v>36</v>
      </c>
      <c r="S217" s="128">
        <v>15.7</v>
      </c>
      <c r="T217" s="129">
        <v>85.76</v>
      </c>
      <c r="U217" s="130">
        <v>890.7254361799817</v>
      </c>
      <c r="V217" s="131">
        <v>1077.7777777777778</v>
      </c>
      <c r="W217" s="108">
        <f t="shared" si="42"/>
        <v>561.1570247933885</v>
      </c>
      <c r="X217" s="109">
        <f t="shared" si="43"/>
        <v>679</v>
      </c>
      <c r="Y217" s="110"/>
      <c r="Z217" s="138">
        <f t="shared" si="44"/>
        <v>37</v>
      </c>
      <c r="AA217" s="138"/>
      <c r="AB217" s="138"/>
      <c r="AC217" s="110"/>
      <c r="AD217" s="139">
        <f t="shared" si="45"/>
        <v>890.7254361799817</v>
      </c>
      <c r="AE217" s="140"/>
      <c r="AF217" s="140"/>
      <c r="AG217" s="140"/>
      <c r="AH217" s="140"/>
      <c r="AI217" s="140"/>
      <c r="AJ217" s="140"/>
      <c r="AK217" s="141"/>
      <c r="AL217" s="142">
        <f t="shared" si="46"/>
        <v>0</v>
      </c>
      <c r="AM217" s="143"/>
      <c r="AN217" s="144"/>
      <c r="AO217" s="110"/>
      <c r="AP217" s="111">
        <f t="shared" si="47"/>
        <v>-329.5684113865932</v>
      </c>
      <c r="AQ217" s="112">
        <f t="shared" si="48"/>
        <v>-0.5873015873015872</v>
      </c>
      <c r="AR217" s="112">
        <f t="shared" si="49"/>
        <v>-0.37</v>
      </c>
      <c r="AX217" s="113">
        <f t="shared" si="50"/>
        <v>890.7254361799817</v>
      </c>
      <c r="AY217" s="114" t="str">
        <f t="shared" si="51"/>
        <v>A</v>
      </c>
      <c r="AZ217" s="115">
        <f t="shared" si="52"/>
        <v>890.7254361799817</v>
      </c>
      <c r="BA217" s="114" t="str">
        <f t="shared" si="53"/>
        <v>A</v>
      </c>
      <c r="BB217" s="116" t="str">
        <f t="shared" si="54"/>
        <v>A</v>
      </c>
      <c r="BC217" s="115">
        <f t="shared" si="55"/>
        <v>890.7254361799817</v>
      </c>
    </row>
    <row r="218" spans="1:55" ht="17.25">
      <c r="A218" s="95"/>
      <c r="B218" s="96"/>
      <c r="C218" s="97" t="s">
        <v>253</v>
      </c>
      <c r="D218" s="98"/>
      <c r="E218" s="99"/>
      <c r="F218" s="99"/>
      <c r="G218" s="100"/>
      <c r="H218" s="100"/>
      <c r="I218" s="100"/>
      <c r="J218" s="101"/>
      <c r="K218" s="102" t="s">
        <v>20</v>
      </c>
      <c r="L218" s="99" t="s">
        <v>20</v>
      </c>
      <c r="M218" s="99" t="s">
        <v>20</v>
      </c>
      <c r="N218" s="99" t="s">
        <v>20</v>
      </c>
      <c r="O218" s="103" t="s">
        <v>20</v>
      </c>
      <c r="P218" s="104" t="s">
        <v>20</v>
      </c>
      <c r="Q218" s="103"/>
      <c r="R218" s="103"/>
      <c r="S218" s="103"/>
      <c r="T218" s="105"/>
      <c r="U218" s="106"/>
      <c r="V218" s="107"/>
      <c r="W218" s="108" t="str">
        <f t="shared" si="42"/>
        <v> </v>
      </c>
      <c r="X218" s="109" t="str">
        <f t="shared" si="43"/>
        <v> </v>
      </c>
      <c r="Y218" s="110"/>
      <c r="Z218" s="138" t="str">
        <f t="shared" si="44"/>
        <v> </v>
      </c>
      <c r="AA218" s="138"/>
      <c r="AB218" s="138"/>
      <c r="AC218" s="110"/>
      <c r="AD218" s="139">
        <f t="shared" si="45"/>
      </c>
      <c r="AE218" s="140"/>
      <c r="AF218" s="140"/>
      <c r="AG218" s="140"/>
      <c r="AH218" s="140"/>
      <c r="AI218" s="140"/>
      <c r="AJ218" s="140"/>
      <c r="AK218" s="141"/>
      <c r="AL218" s="142">
        <f t="shared" si="46"/>
      </c>
      <c r="AM218" s="143"/>
      <c r="AN218" s="144"/>
      <c r="AO218" s="110"/>
      <c r="AP218" s="111">
        <f t="shared" si="47"/>
      </c>
      <c r="AQ218" s="112">
        <f t="shared" si="48"/>
      </c>
      <c r="AR218" s="112">
        <f t="shared" si="49"/>
      </c>
      <c r="AX218" s="113" t="str">
        <f t="shared" si="50"/>
        <v> </v>
      </c>
      <c r="AY218" s="114">
        <f t="shared" si="51"/>
      </c>
      <c r="AZ218" s="115" t="str">
        <f t="shared" si="52"/>
        <v> </v>
      </c>
      <c r="BA218" s="114" t="str">
        <f t="shared" si="53"/>
        <v>N</v>
      </c>
      <c r="BB218" s="116" t="str">
        <f t="shared" si="54"/>
        <v>A</v>
      </c>
      <c r="BC218" s="115" t="str">
        <f t="shared" si="55"/>
        <v> </v>
      </c>
    </row>
    <row r="219" spans="1:55" ht="15">
      <c r="A219" s="117">
        <v>164506</v>
      </c>
      <c r="B219" s="118" t="s">
        <v>21</v>
      </c>
      <c r="C219" s="119" t="s">
        <v>253</v>
      </c>
      <c r="D219" s="119" t="s">
        <v>254</v>
      </c>
      <c r="E219" s="120">
        <v>2022</v>
      </c>
      <c r="F219" s="120" t="s">
        <v>32</v>
      </c>
      <c r="G219" s="121"/>
      <c r="H219" s="122"/>
      <c r="I219" s="123"/>
      <c r="J219" s="124"/>
      <c r="K219" s="125" t="s">
        <v>43</v>
      </c>
      <c r="L219" s="125" t="s">
        <v>23</v>
      </c>
      <c r="M219" s="125" t="s">
        <v>33</v>
      </c>
      <c r="N219" s="126" t="s">
        <v>111</v>
      </c>
      <c r="O219" s="127" t="s">
        <v>44</v>
      </c>
      <c r="P219" s="127" t="s">
        <v>25</v>
      </c>
      <c r="Q219" s="127" t="s">
        <v>45</v>
      </c>
      <c r="R219" s="127" t="s">
        <v>36</v>
      </c>
      <c r="S219" s="128">
        <v>16.3</v>
      </c>
      <c r="T219" s="129">
        <v>64.8</v>
      </c>
      <c r="U219" s="130">
        <v>890.7254361799817</v>
      </c>
      <c r="V219" s="131">
        <v>1077.7777777777778</v>
      </c>
      <c r="W219" s="108">
        <f t="shared" si="42"/>
        <v>561.1570247933885</v>
      </c>
      <c r="X219" s="109">
        <f t="shared" si="43"/>
        <v>679</v>
      </c>
      <c r="Y219" s="110"/>
      <c r="Z219" s="138">
        <f t="shared" si="44"/>
        <v>37</v>
      </c>
      <c r="AA219" s="138"/>
      <c r="AB219" s="138"/>
      <c r="AC219" s="110"/>
      <c r="AD219" s="139">
        <f t="shared" si="45"/>
        <v>890.7254361799817</v>
      </c>
      <c r="AE219" s="140"/>
      <c r="AF219" s="140"/>
      <c r="AG219" s="140"/>
      <c r="AH219" s="140"/>
      <c r="AI219" s="140"/>
      <c r="AJ219" s="140"/>
      <c r="AK219" s="141"/>
      <c r="AL219" s="142">
        <f t="shared" si="46"/>
        <v>0</v>
      </c>
      <c r="AM219" s="143"/>
      <c r="AN219" s="144"/>
      <c r="AO219" s="110"/>
      <c r="AP219" s="111">
        <f t="shared" si="47"/>
        <v>-329.5684113865932</v>
      </c>
      <c r="AQ219" s="112">
        <f t="shared" si="48"/>
        <v>-0.5873015873015872</v>
      </c>
      <c r="AR219" s="112">
        <f t="shared" si="49"/>
        <v>-0.37</v>
      </c>
      <c r="AX219" s="113">
        <f t="shared" si="50"/>
        <v>890.7254361799817</v>
      </c>
      <c r="AY219" s="114" t="str">
        <f t="shared" si="51"/>
        <v>A</v>
      </c>
      <c r="AZ219" s="115">
        <f t="shared" si="52"/>
        <v>890.7254361799817</v>
      </c>
      <c r="BA219" s="114" t="str">
        <f t="shared" si="53"/>
        <v>A</v>
      </c>
      <c r="BB219" s="116" t="str">
        <f t="shared" si="54"/>
        <v>A</v>
      </c>
      <c r="BC219" s="115">
        <f t="shared" si="55"/>
        <v>890.7254361799817</v>
      </c>
    </row>
    <row r="220" spans="1:55" ht="15">
      <c r="A220" s="117">
        <v>164507</v>
      </c>
      <c r="B220" s="118" t="s">
        <v>21</v>
      </c>
      <c r="C220" s="119" t="s">
        <v>253</v>
      </c>
      <c r="D220" s="119" t="s">
        <v>255</v>
      </c>
      <c r="E220" s="120">
        <v>2022</v>
      </c>
      <c r="F220" s="120" t="s">
        <v>32</v>
      </c>
      <c r="G220" s="121"/>
      <c r="H220" s="122"/>
      <c r="I220" s="123"/>
      <c r="J220" s="124"/>
      <c r="K220" s="125" t="s">
        <v>43</v>
      </c>
      <c r="L220" s="125" t="s">
        <v>23</v>
      </c>
      <c r="M220" s="125" t="s">
        <v>33</v>
      </c>
      <c r="N220" s="126" t="s">
        <v>111</v>
      </c>
      <c r="O220" s="127" t="s">
        <v>44</v>
      </c>
      <c r="P220" s="127" t="s">
        <v>25</v>
      </c>
      <c r="Q220" s="127" t="s">
        <v>45</v>
      </c>
      <c r="R220" s="127" t="s">
        <v>36</v>
      </c>
      <c r="S220" s="128">
        <v>16.3</v>
      </c>
      <c r="T220" s="129">
        <v>64.8</v>
      </c>
      <c r="U220" s="130">
        <v>890.7254361799817</v>
      </c>
      <c r="V220" s="131">
        <v>1077.7777777777778</v>
      </c>
      <c r="W220" s="108">
        <f t="shared" si="42"/>
        <v>561.1570247933885</v>
      </c>
      <c r="X220" s="109">
        <f t="shared" si="43"/>
        <v>679</v>
      </c>
      <c r="Y220" s="110"/>
      <c r="Z220" s="138">
        <f t="shared" si="44"/>
        <v>37</v>
      </c>
      <c r="AA220" s="138"/>
      <c r="AB220" s="138"/>
      <c r="AC220" s="110"/>
      <c r="AD220" s="139">
        <f t="shared" si="45"/>
        <v>890.7254361799817</v>
      </c>
      <c r="AE220" s="140"/>
      <c r="AF220" s="140"/>
      <c r="AG220" s="140"/>
      <c r="AH220" s="140"/>
      <c r="AI220" s="140"/>
      <c r="AJ220" s="140"/>
      <c r="AK220" s="141"/>
      <c r="AL220" s="142">
        <f t="shared" si="46"/>
        <v>0</v>
      </c>
      <c r="AM220" s="143"/>
      <c r="AN220" s="144"/>
      <c r="AO220" s="110"/>
      <c r="AP220" s="111">
        <f t="shared" si="47"/>
        <v>-329.5684113865932</v>
      </c>
      <c r="AQ220" s="112">
        <f t="shared" si="48"/>
        <v>-0.5873015873015872</v>
      </c>
      <c r="AR220" s="112">
        <f t="shared" si="49"/>
        <v>-0.37</v>
      </c>
      <c r="AX220" s="113">
        <f t="shared" si="50"/>
        <v>890.7254361799817</v>
      </c>
      <c r="AY220" s="114" t="str">
        <f t="shared" si="51"/>
        <v>A</v>
      </c>
      <c r="AZ220" s="115">
        <f t="shared" si="52"/>
        <v>890.7254361799817</v>
      </c>
      <c r="BA220" s="114" t="str">
        <f t="shared" si="53"/>
        <v>A</v>
      </c>
      <c r="BB220" s="116" t="str">
        <f t="shared" si="54"/>
        <v>A</v>
      </c>
      <c r="BC220" s="115">
        <f t="shared" si="55"/>
        <v>890.7254361799817</v>
      </c>
    </row>
    <row r="221" spans="1:55" ht="17.25">
      <c r="A221" s="95"/>
      <c r="B221" s="96"/>
      <c r="C221" s="97" t="s">
        <v>256</v>
      </c>
      <c r="D221" s="98"/>
      <c r="E221" s="99"/>
      <c r="F221" s="99"/>
      <c r="G221" s="100"/>
      <c r="H221" s="100"/>
      <c r="I221" s="100"/>
      <c r="J221" s="101"/>
      <c r="K221" s="102" t="s">
        <v>20</v>
      </c>
      <c r="L221" s="99" t="s">
        <v>20</v>
      </c>
      <c r="M221" s="99" t="s">
        <v>20</v>
      </c>
      <c r="N221" s="99" t="s">
        <v>20</v>
      </c>
      <c r="O221" s="103" t="s">
        <v>20</v>
      </c>
      <c r="P221" s="104" t="s">
        <v>20</v>
      </c>
      <c r="Q221" s="103"/>
      <c r="R221" s="103"/>
      <c r="S221" s="103"/>
      <c r="T221" s="105"/>
      <c r="U221" s="106"/>
      <c r="V221" s="107"/>
      <c r="W221" s="108" t="str">
        <f t="shared" si="42"/>
        <v> </v>
      </c>
      <c r="X221" s="109" t="str">
        <f t="shared" si="43"/>
        <v> </v>
      </c>
      <c r="Y221" s="110"/>
      <c r="Z221" s="138" t="str">
        <f t="shared" si="44"/>
        <v> </v>
      </c>
      <c r="AA221" s="138"/>
      <c r="AB221" s="138"/>
      <c r="AC221" s="110"/>
      <c r="AD221" s="139">
        <f t="shared" si="45"/>
      </c>
      <c r="AE221" s="140"/>
      <c r="AF221" s="140"/>
      <c r="AG221" s="140"/>
      <c r="AH221" s="140"/>
      <c r="AI221" s="140"/>
      <c r="AJ221" s="140"/>
      <c r="AK221" s="141"/>
      <c r="AL221" s="142">
        <f t="shared" si="46"/>
      </c>
      <c r="AM221" s="143"/>
      <c r="AN221" s="144"/>
      <c r="AO221" s="110"/>
      <c r="AP221" s="111">
        <f t="shared" si="47"/>
      </c>
      <c r="AQ221" s="112">
        <f t="shared" si="48"/>
      </c>
      <c r="AR221" s="112">
        <f t="shared" si="49"/>
      </c>
      <c r="AX221" s="113" t="str">
        <f t="shared" si="50"/>
        <v> </v>
      </c>
      <c r="AY221" s="114">
        <f t="shared" si="51"/>
      </c>
      <c r="AZ221" s="115" t="str">
        <f t="shared" si="52"/>
        <v> </v>
      </c>
      <c r="BA221" s="114" t="str">
        <f t="shared" si="53"/>
        <v>N</v>
      </c>
      <c r="BB221" s="116" t="str">
        <f t="shared" si="54"/>
        <v>A</v>
      </c>
      <c r="BC221" s="115" t="str">
        <f t="shared" si="55"/>
        <v> </v>
      </c>
    </row>
    <row r="222" spans="1:55" ht="15">
      <c r="A222" s="117">
        <v>164656</v>
      </c>
      <c r="B222" s="118" t="s">
        <v>21</v>
      </c>
      <c r="C222" s="119" t="s">
        <v>256</v>
      </c>
      <c r="D222" s="119" t="s">
        <v>257</v>
      </c>
      <c r="E222" s="120">
        <v>2022</v>
      </c>
      <c r="F222" s="120" t="s">
        <v>32</v>
      </c>
      <c r="G222" s="121"/>
      <c r="H222" s="122"/>
      <c r="I222" s="123"/>
      <c r="J222" s="124"/>
      <c r="K222" s="125" t="s">
        <v>43</v>
      </c>
      <c r="L222" s="125" t="s">
        <v>23</v>
      </c>
      <c r="M222" s="125" t="s">
        <v>33</v>
      </c>
      <c r="N222" s="126" t="s">
        <v>111</v>
      </c>
      <c r="O222" s="127" t="s">
        <v>44</v>
      </c>
      <c r="P222" s="127" t="s">
        <v>231</v>
      </c>
      <c r="Q222" s="127" t="s">
        <v>45</v>
      </c>
      <c r="R222" s="127" t="s">
        <v>36</v>
      </c>
      <c r="S222" s="128">
        <v>16.3</v>
      </c>
      <c r="T222" s="129">
        <v>64.8</v>
      </c>
      <c r="U222" s="130">
        <v>890.7254361799817</v>
      </c>
      <c r="V222" s="131">
        <v>1077.7777777777778</v>
      </c>
      <c r="W222" s="108">
        <f t="shared" si="42"/>
        <v>561.1570247933885</v>
      </c>
      <c r="X222" s="109">
        <f t="shared" si="43"/>
        <v>679</v>
      </c>
      <c r="Y222" s="110"/>
      <c r="Z222" s="138">
        <f t="shared" si="44"/>
        <v>37</v>
      </c>
      <c r="AA222" s="138"/>
      <c r="AB222" s="138"/>
      <c r="AC222" s="110"/>
      <c r="AD222" s="139">
        <f t="shared" si="45"/>
        <v>890.7254361799817</v>
      </c>
      <c r="AE222" s="140"/>
      <c r="AF222" s="140"/>
      <c r="AG222" s="140"/>
      <c r="AH222" s="140"/>
      <c r="AI222" s="140"/>
      <c r="AJ222" s="140"/>
      <c r="AK222" s="141"/>
      <c r="AL222" s="142">
        <f t="shared" si="46"/>
        <v>0</v>
      </c>
      <c r="AM222" s="143"/>
      <c r="AN222" s="144"/>
      <c r="AO222" s="110"/>
      <c r="AP222" s="111">
        <f t="shared" si="47"/>
        <v>-329.5684113865932</v>
      </c>
      <c r="AQ222" s="112">
        <f t="shared" si="48"/>
        <v>-0.5873015873015872</v>
      </c>
      <c r="AR222" s="112">
        <f t="shared" si="49"/>
        <v>-0.37</v>
      </c>
      <c r="AX222" s="113">
        <f t="shared" si="50"/>
        <v>890.7254361799817</v>
      </c>
      <c r="AY222" s="114" t="str">
        <f t="shared" si="51"/>
        <v>A</v>
      </c>
      <c r="AZ222" s="115">
        <f t="shared" si="52"/>
        <v>890.7254361799817</v>
      </c>
      <c r="BA222" s="114" t="str">
        <f t="shared" si="53"/>
        <v>A</v>
      </c>
      <c r="BB222" s="116" t="str">
        <f t="shared" si="54"/>
        <v>A</v>
      </c>
      <c r="BC222" s="115">
        <f t="shared" si="55"/>
        <v>890.7254361799817</v>
      </c>
    </row>
    <row r="223" spans="1:55" ht="15">
      <c r="A223" s="117">
        <v>146573</v>
      </c>
      <c r="B223" s="118" t="s">
        <v>21</v>
      </c>
      <c r="C223" s="119" t="s">
        <v>256</v>
      </c>
      <c r="D223" s="119" t="s">
        <v>258</v>
      </c>
      <c r="E223" s="120">
        <v>2016</v>
      </c>
      <c r="F223" s="120" t="s">
        <v>32</v>
      </c>
      <c r="G223" s="121">
        <v>43466</v>
      </c>
      <c r="H223" s="122">
        <v>44835</v>
      </c>
      <c r="I223" s="123"/>
      <c r="J223" s="124"/>
      <c r="K223" s="125" t="s">
        <v>43</v>
      </c>
      <c r="L223" s="125" t="s">
        <v>23</v>
      </c>
      <c r="M223" s="125" t="s">
        <v>33</v>
      </c>
      <c r="N223" s="126" t="s">
        <v>111</v>
      </c>
      <c r="O223" s="127" t="s">
        <v>93</v>
      </c>
      <c r="P223" s="127" t="s">
        <v>231</v>
      </c>
      <c r="Q223" s="127" t="s">
        <v>259</v>
      </c>
      <c r="R223" s="127" t="s">
        <v>36</v>
      </c>
      <c r="S223" s="128">
        <v>16.3</v>
      </c>
      <c r="T223" s="129">
        <v>61.6</v>
      </c>
      <c r="U223" s="130">
        <v>759.5434868162141</v>
      </c>
      <c r="V223" s="131">
        <v>919.047619047619</v>
      </c>
      <c r="W223" s="108">
        <f t="shared" si="42"/>
        <v>478.5123966942149</v>
      </c>
      <c r="X223" s="109">
        <f t="shared" si="43"/>
        <v>579</v>
      </c>
      <c r="Y223" s="110"/>
      <c r="Z223" s="138">
        <f t="shared" si="44"/>
        <v>37</v>
      </c>
      <c r="AA223" s="138"/>
      <c r="AB223" s="138"/>
      <c r="AC223" s="110"/>
      <c r="AD223" s="139">
        <f t="shared" si="45"/>
        <v>759.5434868162141</v>
      </c>
      <c r="AE223" s="140"/>
      <c r="AF223" s="140"/>
      <c r="AG223" s="140"/>
      <c r="AH223" s="140"/>
      <c r="AI223" s="140"/>
      <c r="AJ223" s="140"/>
      <c r="AK223" s="141"/>
      <c r="AL223" s="142">
        <f t="shared" si="46"/>
        <v>0</v>
      </c>
      <c r="AM223" s="143"/>
      <c r="AN223" s="144"/>
      <c r="AO223" s="110"/>
      <c r="AP223" s="111">
        <f t="shared" si="47"/>
        <v>-281.0310901219992</v>
      </c>
      <c r="AQ223" s="112">
        <f t="shared" si="48"/>
        <v>-0.5873015873015872</v>
      </c>
      <c r="AR223" s="112">
        <f t="shared" si="49"/>
        <v>-0.37</v>
      </c>
      <c r="AX223" s="113">
        <f t="shared" si="50"/>
        <v>759.5434868162141</v>
      </c>
      <c r="AY223" s="114" t="str">
        <f t="shared" si="51"/>
        <v>A</v>
      </c>
      <c r="AZ223" s="115">
        <f t="shared" si="52"/>
        <v>759.5434868162141</v>
      </c>
      <c r="BA223" s="114" t="str">
        <f t="shared" si="53"/>
        <v>A</v>
      </c>
      <c r="BB223" s="116" t="str">
        <f t="shared" si="54"/>
        <v>A</v>
      </c>
      <c r="BC223" s="115">
        <f t="shared" si="55"/>
        <v>759.5434868162141</v>
      </c>
    </row>
    <row r="224" spans="1:55" ht="15">
      <c r="A224" s="117">
        <v>146574</v>
      </c>
      <c r="B224" s="118" t="s">
        <v>21</v>
      </c>
      <c r="C224" s="119" t="s">
        <v>256</v>
      </c>
      <c r="D224" s="119" t="s">
        <v>260</v>
      </c>
      <c r="E224" s="120">
        <v>2016</v>
      </c>
      <c r="F224" s="120" t="s">
        <v>32</v>
      </c>
      <c r="G224" s="121">
        <v>43831</v>
      </c>
      <c r="H224" s="122"/>
      <c r="I224" s="123"/>
      <c r="J224" s="124"/>
      <c r="K224" s="125" t="s">
        <v>43</v>
      </c>
      <c r="L224" s="125" t="s">
        <v>23</v>
      </c>
      <c r="M224" s="125" t="s">
        <v>33</v>
      </c>
      <c r="N224" s="126" t="s">
        <v>111</v>
      </c>
      <c r="O224" s="127" t="s">
        <v>230</v>
      </c>
      <c r="P224" s="127" t="s">
        <v>231</v>
      </c>
      <c r="Q224" s="127">
        <v>1.34</v>
      </c>
      <c r="R224" s="127" t="s">
        <v>36</v>
      </c>
      <c r="S224" s="128">
        <v>15.8</v>
      </c>
      <c r="T224" s="129">
        <v>85.76</v>
      </c>
      <c r="U224" s="130">
        <v>785.7798766889676</v>
      </c>
      <c r="V224" s="131">
        <v>950.7936507936508</v>
      </c>
      <c r="W224" s="108">
        <f t="shared" si="42"/>
        <v>495.04132231404964</v>
      </c>
      <c r="X224" s="109">
        <f t="shared" si="43"/>
        <v>599</v>
      </c>
      <c r="Y224" s="110"/>
      <c r="Z224" s="138">
        <f t="shared" si="44"/>
        <v>37</v>
      </c>
      <c r="AA224" s="138"/>
      <c r="AB224" s="138"/>
      <c r="AC224" s="110"/>
      <c r="AD224" s="139">
        <f t="shared" si="45"/>
        <v>785.7798766889676</v>
      </c>
      <c r="AE224" s="140"/>
      <c r="AF224" s="140"/>
      <c r="AG224" s="140"/>
      <c r="AH224" s="140"/>
      <c r="AI224" s="140"/>
      <c r="AJ224" s="140"/>
      <c r="AK224" s="141"/>
      <c r="AL224" s="142">
        <f t="shared" si="46"/>
        <v>0</v>
      </c>
      <c r="AM224" s="143"/>
      <c r="AN224" s="144"/>
      <c r="AO224" s="110"/>
      <c r="AP224" s="111">
        <f t="shared" si="47"/>
        <v>-290.738554374918</v>
      </c>
      <c r="AQ224" s="112">
        <f t="shared" si="48"/>
        <v>-0.5873015873015872</v>
      </c>
      <c r="AR224" s="112">
        <f t="shared" si="49"/>
        <v>-0.37</v>
      </c>
      <c r="AX224" s="113">
        <f t="shared" si="50"/>
        <v>785.7798766889676</v>
      </c>
      <c r="AY224" s="114" t="str">
        <f t="shared" si="51"/>
        <v>A</v>
      </c>
      <c r="AZ224" s="115">
        <f t="shared" si="52"/>
        <v>785.7798766889676</v>
      </c>
      <c r="BA224" s="114" t="str">
        <f t="shared" si="53"/>
        <v>A</v>
      </c>
      <c r="BB224" s="116" t="str">
        <f t="shared" si="54"/>
        <v>A</v>
      </c>
      <c r="BC224" s="115">
        <f t="shared" si="55"/>
        <v>785.7798766889676</v>
      </c>
    </row>
    <row r="225" spans="1:55" ht="15">
      <c r="A225" s="117">
        <v>164657</v>
      </c>
      <c r="B225" s="118" t="s">
        <v>21</v>
      </c>
      <c r="C225" s="119" t="s">
        <v>256</v>
      </c>
      <c r="D225" s="119" t="s">
        <v>261</v>
      </c>
      <c r="E225" s="120">
        <v>2022</v>
      </c>
      <c r="F225" s="120" t="s">
        <v>32</v>
      </c>
      <c r="G225" s="121"/>
      <c r="H225" s="122"/>
      <c r="I225" s="123"/>
      <c r="J225" s="124"/>
      <c r="K225" s="125" t="s">
        <v>43</v>
      </c>
      <c r="L225" s="125" t="s">
        <v>23</v>
      </c>
      <c r="M225" s="125" t="s">
        <v>33</v>
      </c>
      <c r="N225" s="126" t="s">
        <v>111</v>
      </c>
      <c r="O225" s="127" t="s">
        <v>44</v>
      </c>
      <c r="P225" s="127" t="s">
        <v>231</v>
      </c>
      <c r="Q225" s="127" t="s">
        <v>45</v>
      </c>
      <c r="R225" s="127" t="s">
        <v>36</v>
      </c>
      <c r="S225" s="128">
        <v>16.3</v>
      </c>
      <c r="T225" s="129">
        <v>64.8</v>
      </c>
      <c r="U225" s="130">
        <v>890.7254361799817</v>
      </c>
      <c r="V225" s="131">
        <v>1077.7777777777778</v>
      </c>
      <c r="W225" s="108">
        <f t="shared" si="42"/>
        <v>561.1570247933885</v>
      </c>
      <c r="X225" s="109">
        <f t="shared" si="43"/>
        <v>679</v>
      </c>
      <c r="Y225" s="110"/>
      <c r="Z225" s="138">
        <f t="shared" si="44"/>
        <v>37</v>
      </c>
      <c r="AA225" s="138"/>
      <c r="AB225" s="138"/>
      <c r="AC225" s="110"/>
      <c r="AD225" s="139">
        <f t="shared" si="45"/>
        <v>890.7254361799817</v>
      </c>
      <c r="AE225" s="140"/>
      <c r="AF225" s="140"/>
      <c r="AG225" s="140"/>
      <c r="AH225" s="140"/>
      <c r="AI225" s="140"/>
      <c r="AJ225" s="140"/>
      <c r="AK225" s="141"/>
      <c r="AL225" s="142">
        <f t="shared" si="46"/>
        <v>0</v>
      </c>
      <c r="AM225" s="143"/>
      <c r="AN225" s="144"/>
      <c r="AO225" s="110"/>
      <c r="AP225" s="111">
        <f t="shared" si="47"/>
        <v>-329.5684113865932</v>
      </c>
      <c r="AQ225" s="112">
        <f t="shared" si="48"/>
        <v>-0.5873015873015872</v>
      </c>
      <c r="AR225" s="112">
        <f t="shared" si="49"/>
        <v>-0.37</v>
      </c>
      <c r="AX225" s="113">
        <f t="shared" si="50"/>
        <v>890.7254361799817</v>
      </c>
      <c r="AY225" s="114" t="str">
        <f t="shared" si="51"/>
        <v>A</v>
      </c>
      <c r="AZ225" s="115">
        <f t="shared" si="52"/>
        <v>890.7254361799817</v>
      </c>
      <c r="BA225" s="114" t="str">
        <f t="shared" si="53"/>
        <v>A</v>
      </c>
      <c r="BB225" s="116" t="str">
        <f t="shared" si="54"/>
        <v>A</v>
      </c>
      <c r="BC225" s="115">
        <f t="shared" si="55"/>
        <v>890.7254361799817</v>
      </c>
    </row>
    <row r="226" spans="1:55" ht="15">
      <c r="A226" s="117">
        <v>146578</v>
      </c>
      <c r="B226" s="118" t="s">
        <v>21</v>
      </c>
      <c r="C226" s="119" t="s">
        <v>256</v>
      </c>
      <c r="D226" s="119" t="s">
        <v>262</v>
      </c>
      <c r="E226" s="120">
        <v>2016</v>
      </c>
      <c r="F226" s="120" t="s">
        <v>32</v>
      </c>
      <c r="G226" s="121">
        <v>43119</v>
      </c>
      <c r="H226" s="122">
        <v>44835</v>
      </c>
      <c r="I226" s="123"/>
      <c r="J226" s="124"/>
      <c r="K226" s="125" t="s">
        <v>43</v>
      </c>
      <c r="L226" s="125" t="s">
        <v>23</v>
      </c>
      <c r="M226" s="125" t="s">
        <v>33</v>
      </c>
      <c r="N226" s="126" t="s">
        <v>111</v>
      </c>
      <c r="O226" s="127" t="s">
        <v>93</v>
      </c>
      <c r="P226" s="127" t="s">
        <v>231</v>
      </c>
      <c r="Q226" s="127" t="s">
        <v>259</v>
      </c>
      <c r="R226" s="127" t="s">
        <v>36</v>
      </c>
      <c r="S226" s="128">
        <v>16.3</v>
      </c>
      <c r="T226" s="129">
        <v>61.6</v>
      </c>
      <c r="U226" s="130">
        <v>759.5434868162141</v>
      </c>
      <c r="V226" s="131">
        <v>919.047619047619</v>
      </c>
      <c r="W226" s="108">
        <f t="shared" si="42"/>
        <v>478.5123966942149</v>
      </c>
      <c r="X226" s="109">
        <f t="shared" si="43"/>
        <v>579</v>
      </c>
      <c r="Y226" s="110"/>
      <c r="Z226" s="138">
        <f t="shared" si="44"/>
        <v>37</v>
      </c>
      <c r="AA226" s="138"/>
      <c r="AB226" s="138"/>
      <c r="AC226" s="110"/>
      <c r="AD226" s="139">
        <f t="shared" si="45"/>
        <v>759.5434868162141</v>
      </c>
      <c r="AE226" s="140"/>
      <c r="AF226" s="140"/>
      <c r="AG226" s="140"/>
      <c r="AH226" s="140"/>
      <c r="AI226" s="140"/>
      <c r="AJ226" s="140"/>
      <c r="AK226" s="141"/>
      <c r="AL226" s="142">
        <f t="shared" si="46"/>
        <v>0</v>
      </c>
      <c r="AM226" s="143"/>
      <c r="AN226" s="144"/>
      <c r="AO226" s="110"/>
      <c r="AP226" s="111">
        <f t="shared" si="47"/>
        <v>-281.0310901219992</v>
      </c>
      <c r="AQ226" s="112">
        <f t="shared" si="48"/>
        <v>-0.5873015873015872</v>
      </c>
      <c r="AR226" s="112">
        <f t="shared" si="49"/>
        <v>-0.37</v>
      </c>
      <c r="AX226" s="113">
        <f t="shared" si="50"/>
        <v>759.5434868162141</v>
      </c>
      <c r="AY226" s="114" t="str">
        <f t="shared" si="51"/>
        <v>A</v>
      </c>
      <c r="AZ226" s="115">
        <f t="shared" si="52"/>
        <v>759.5434868162141</v>
      </c>
      <c r="BA226" s="114" t="str">
        <f t="shared" si="53"/>
        <v>A</v>
      </c>
      <c r="BB226" s="116" t="str">
        <f t="shared" si="54"/>
        <v>A</v>
      </c>
      <c r="BC226" s="115">
        <f t="shared" si="55"/>
        <v>759.5434868162141</v>
      </c>
    </row>
    <row r="227" spans="1:55" ht="15">
      <c r="A227" s="117">
        <v>146580</v>
      </c>
      <c r="B227" s="118" t="s">
        <v>21</v>
      </c>
      <c r="C227" s="119" t="s">
        <v>256</v>
      </c>
      <c r="D227" s="119" t="s">
        <v>263</v>
      </c>
      <c r="E227" s="120">
        <v>2016</v>
      </c>
      <c r="F227" s="120" t="s">
        <v>32</v>
      </c>
      <c r="G227" s="121">
        <v>43831</v>
      </c>
      <c r="H227" s="122"/>
      <c r="I227" s="123"/>
      <c r="J227" s="124"/>
      <c r="K227" s="125" t="s">
        <v>43</v>
      </c>
      <c r="L227" s="125" t="s">
        <v>23</v>
      </c>
      <c r="M227" s="125" t="s">
        <v>33</v>
      </c>
      <c r="N227" s="126" t="s">
        <v>111</v>
      </c>
      <c r="O227" s="127" t="s">
        <v>230</v>
      </c>
      <c r="P227" s="127" t="s">
        <v>231</v>
      </c>
      <c r="Q227" s="127">
        <v>1.34</v>
      </c>
      <c r="R227" s="127" t="s">
        <v>36</v>
      </c>
      <c r="S227" s="128">
        <v>15.8</v>
      </c>
      <c r="T227" s="129">
        <v>85.76</v>
      </c>
      <c r="U227" s="130">
        <v>785.7798766889676</v>
      </c>
      <c r="V227" s="131">
        <v>950.7936507936508</v>
      </c>
      <c r="W227" s="108">
        <f t="shared" si="42"/>
        <v>495.04132231404964</v>
      </c>
      <c r="X227" s="109">
        <f t="shared" si="43"/>
        <v>599</v>
      </c>
      <c r="Y227" s="110"/>
      <c r="Z227" s="138">
        <f t="shared" si="44"/>
        <v>37</v>
      </c>
      <c r="AA227" s="138"/>
      <c r="AB227" s="138"/>
      <c r="AC227" s="110"/>
      <c r="AD227" s="139">
        <f t="shared" si="45"/>
        <v>785.7798766889676</v>
      </c>
      <c r="AE227" s="140"/>
      <c r="AF227" s="140"/>
      <c r="AG227" s="140"/>
      <c r="AH227" s="140"/>
      <c r="AI227" s="140"/>
      <c r="AJ227" s="140"/>
      <c r="AK227" s="141"/>
      <c r="AL227" s="142">
        <f t="shared" si="46"/>
        <v>0</v>
      </c>
      <c r="AM227" s="143"/>
      <c r="AN227" s="144"/>
      <c r="AO227" s="110"/>
      <c r="AP227" s="111">
        <f t="shared" si="47"/>
        <v>-290.738554374918</v>
      </c>
      <c r="AQ227" s="112">
        <f t="shared" si="48"/>
        <v>-0.5873015873015872</v>
      </c>
      <c r="AR227" s="112">
        <f t="shared" si="49"/>
        <v>-0.37</v>
      </c>
      <c r="AX227" s="113">
        <f t="shared" si="50"/>
        <v>785.7798766889676</v>
      </c>
      <c r="AY227" s="114" t="str">
        <f t="shared" si="51"/>
        <v>A</v>
      </c>
      <c r="AZ227" s="115">
        <f t="shared" si="52"/>
        <v>785.7798766889676</v>
      </c>
      <c r="BA227" s="114" t="str">
        <f t="shared" si="53"/>
        <v>A</v>
      </c>
      <c r="BB227" s="116" t="str">
        <f t="shared" si="54"/>
        <v>A</v>
      </c>
      <c r="BC227" s="115">
        <f t="shared" si="55"/>
        <v>785.7798766889676</v>
      </c>
    </row>
    <row r="228" spans="1:55" ht="15">
      <c r="A228" s="117">
        <v>164658</v>
      </c>
      <c r="B228" s="118" t="s">
        <v>21</v>
      </c>
      <c r="C228" s="119" t="s">
        <v>256</v>
      </c>
      <c r="D228" s="119" t="s">
        <v>264</v>
      </c>
      <c r="E228" s="120">
        <v>2022</v>
      </c>
      <c r="F228" s="120" t="s">
        <v>32</v>
      </c>
      <c r="G228" s="121"/>
      <c r="H228" s="122"/>
      <c r="I228" s="123"/>
      <c r="J228" s="124"/>
      <c r="K228" s="125" t="s">
        <v>43</v>
      </c>
      <c r="L228" s="125" t="s">
        <v>23</v>
      </c>
      <c r="M228" s="125" t="s">
        <v>33</v>
      </c>
      <c r="N228" s="126" t="s">
        <v>111</v>
      </c>
      <c r="O228" s="127" t="s">
        <v>44</v>
      </c>
      <c r="P228" s="127" t="s">
        <v>231</v>
      </c>
      <c r="Q228" s="127" t="s">
        <v>45</v>
      </c>
      <c r="R228" s="127" t="s">
        <v>36</v>
      </c>
      <c r="S228" s="128">
        <v>16.3</v>
      </c>
      <c r="T228" s="129">
        <v>64.8</v>
      </c>
      <c r="U228" s="130">
        <v>890.7254361799817</v>
      </c>
      <c r="V228" s="131">
        <v>1077.7777777777778</v>
      </c>
      <c r="W228" s="108">
        <f t="shared" si="42"/>
        <v>561.1570247933885</v>
      </c>
      <c r="X228" s="109">
        <f t="shared" si="43"/>
        <v>679</v>
      </c>
      <c r="Y228" s="110"/>
      <c r="Z228" s="138">
        <f t="shared" si="44"/>
        <v>37</v>
      </c>
      <c r="AA228" s="138"/>
      <c r="AB228" s="138"/>
      <c r="AC228" s="110"/>
      <c r="AD228" s="139">
        <f t="shared" si="45"/>
        <v>890.7254361799817</v>
      </c>
      <c r="AE228" s="140"/>
      <c r="AF228" s="140"/>
      <c r="AG228" s="140"/>
      <c r="AH228" s="140"/>
      <c r="AI228" s="140"/>
      <c r="AJ228" s="140"/>
      <c r="AK228" s="141"/>
      <c r="AL228" s="142">
        <f t="shared" si="46"/>
        <v>0</v>
      </c>
      <c r="AM228" s="143"/>
      <c r="AN228" s="144"/>
      <c r="AO228" s="110"/>
      <c r="AP228" s="111">
        <f t="shared" si="47"/>
        <v>-329.5684113865932</v>
      </c>
      <c r="AQ228" s="112">
        <f t="shared" si="48"/>
        <v>-0.5873015873015872</v>
      </c>
      <c r="AR228" s="112">
        <f t="shared" si="49"/>
        <v>-0.37</v>
      </c>
      <c r="AX228" s="113">
        <f t="shared" si="50"/>
        <v>890.7254361799817</v>
      </c>
      <c r="AY228" s="114" t="str">
        <f t="shared" si="51"/>
        <v>A</v>
      </c>
      <c r="AZ228" s="115">
        <f t="shared" si="52"/>
        <v>890.7254361799817</v>
      </c>
      <c r="BA228" s="114" t="str">
        <f t="shared" si="53"/>
        <v>A</v>
      </c>
      <c r="BB228" s="116" t="str">
        <f t="shared" si="54"/>
        <v>A</v>
      </c>
      <c r="BC228" s="115">
        <f t="shared" si="55"/>
        <v>890.7254361799817</v>
      </c>
    </row>
    <row r="229" spans="1:55" ht="15">
      <c r="A229" s="117">
        <v>146579</v>
      </c>
      <c r="B229" s="118" t="s">
        <v>21</v>
      </c>
      <c r="C229" s="119" t="s">
        <v>256</v>
      </c>
      <c r="D229" s="119" t="s">
        <v>265</v>
      </c>
      <c r="E229" s="120">
        <v>2016</v>
      </c>
      <c r="F229" s="120" t="s">
        <v>32</v>
      </c>
      <c r="G229" s="121">
        <v>43119</v>
      </c>
      <c r="H229" s="122">
        <v>44835</v>
      </c>
      <c r="I229" s="123"/>
      <c r="J229" s="124"/>
      <c r="K229" s="125" t="s">
        <v>43</v>
      </c>
      <c r="L229" s="125" t="s">
        <v>23</v>
      </c>
      <c r="M229" s="125" t="s">
        <v>33</v>
      </c>
      <c r="N229" s="126" t="s">
        <v>111</v>
      </c>
      <c r="O229" s="127" t="s">
        <v>93</v>
      </c>
      <c r="P229" s="127" t="s">
        <v>231</v>
      </c>
      <c r="Q229" s="127" t="s">
        <v>259</v>
      </c>
      <c r="R229" s="127" t="s">
        <v>36</v>
      </c>
      <c r="S229" s="128">
        <v>16.3</v>
      </c>
      <c r="T229" s="129">
        <v>61.6</v>
      </c>
      <c r="U229" s="130">
        <v>759.5434868162141</v>
      </c>
      <c r="V229" s="131">
        <v>919.047619047619</v>
      </c>
      <c r="W229" s="108">
        <f t="shared" si="42"/>
        <v>478.5123966942149</v>
      </c>
      <c r="X229" s="109">
        <f t="shared" si="43"/>
        <v>579</v>
      </c>
      <c r="Y229" s="110"/>
      <c r="Z229" s="138">
        <f t="shared" si="44"/>
        <v>37</v>
      </c>
      <c r="AA229" s="138"/>
      <c r="AB229" s="138"/>
      <c r="AC229" s="110"/>
      <c r="AD229" s="139">
        <f t="shared" si="45"/>
        <v>759.5434868162141</v>
      </c>
      <c r="AE229" s="140"/>
      <c r="AF229" s="140"/>
      <c r="AG229" s="140"/>
      <c r="AH229" s="140"/>
      <c r="AI229" s="140"/>
      <c r="AJ229" s="140"/>
      <c r="AK229" s="141"/>
      <c r="AL229" s="142">
        <f t="shared" si="46"/>
        <v>0</v>
      </c>
      <c r="AM229" s="143"/>
      <c r="AN229" s="144"/>
      <c r="AO229" s="110"/>
      <c r="AP229" s="111">
        <f t="shared" si="47"/>
        <v>-281.0310901219992</v>
      </c>
      <c r="AQ229" s="112">
        <f t="shared" si="48"/>
        <v>-0.5873015873015872</v>
      </c>
      <c r="AR229" s="112">
        <f t="shared" si="49"/>
        <v>-0.37</v>
      </c>
      <c r="AX229" s="113">
        <f t="shared" si="50"/>
        <v>759.5434868162141</v>
      </c>
      <c r="AY229" s="114" t="str">
        <f t="shared" si="51"/>
        <v>A</v>
      </c>
      <c r="AZ229" s="115">
        <f t="shared" si="52"/>
        <v>759.5434868162141</v>
      </c>
      <c r="BA229" s="114" t="str">
        <f t="shared" si="53"/>
        <v>A</v>
      </c>
      <c r="BB229" s="116" t="str">
        <f t="shared" si="54"/>
        <v>A</v>
      </c>
      <c r="BC229" s="115">
        <f t="shared" si="55"/>
        <v>759.5434868162141</v>
      </c>
    </row>
    <row r="230" spans="1:55" ht="15">
      <c r="A230" s="117">
        <v>146581</v>
      </c>
      <c r="B230" s="118" t="s">
        <v>21</v>
      </c>
      <c r="C230" s="119" t="s">
        <v>256</v>
      </c>
      <c r="D230" s="119" t="s">
        <v>266</v>
      </c>
      <c r="E230" s="120">
        <v>2016</v>
      </c>
      <c r="F230" s="120" t="s">
        <v>32</v>
      </c>
      <c r="G230" s="121">
        <v>43831</v>
      </c>
      <c r="H230" s="122"/>
      <c r="I230" s="123"/>
      <c r="J230" s="124"/>
      <c r="K230" s="125" t="s">
        <v>43</v>
      </c>
      <c r="L230" s="125" t="s">
        <v>23</v>
      </c>
      <c r="M230" s="125" t="s">
        <v>33</v>
      </c>
      <c r="N230" s="126" t="s">
        <v>111</v>
      </c>
      <c r="O230" s="127" t="s">
        <v>230</v>
      </c>
      <c r="P230" s="127" t="s">
        <v>231</v>
      </c>
      <c r="Q230" s="127">
        <v>1.34</v>
      </c>
      <c r="R230" s="127" t="s">
        <v>36</v>
      </c>
      <c r="S230" s="128">
        <v>15.8</v>
      </c>
      <c r="T230" s="129">
        <v>85.76</v>
      </c>
      <c r="U230" s="130">
        <v>785.7798766889676</v>
      </c>
      <c r="V230" s="131">
        <v>950.7936507936508</v>
      </c>
      <c r="W230" s="108">
        <f t="shared" si="42"/>
        <v>495.04132231404964</v>
      </c>
      <c r="X230" s="109">
        <f t="shared" si="43"/>
        <v>599</v>
      </c>
      <c r="Y230" s="110"/>
      <c r="Z230" s="138">
        <f t="shared" si="44"/>
        <v>37</v>
      </c>
      <c r="AA230" s="138"/>
      <c r="AB230" s="138"/>
      <c r="AC230" s="110"/>
      <c r="AD230" s="139">
        <f t="shared" si="45"/>
        <v>785.7798766889676</v>
      </c>
      <c r="AE230" s="140"/>
      <c r="AF230" s="140"/>
      <c r="AG230" s="140"/>
      <c r="AH230" s="140"/>
      <c r="AI230" s="140"/>
      <c r="AJ230" s="140"/>
      <c r="AK230" s="141"/>
      <c r="AL230" s="142">
        <f t="shared" si="46"/>
        <v>0</v>
      </c>
      <c r="AM230" s="143"/>
      <c r="AN230" s="144"/>
      <c r="AO230" s="110"/>
      <c r="AP230" s="111">
        <f t="shared" si="47"/>
        <v>-290.738554374918</v>
      </c>
      <c r="AQ230" s="112">
        <f t="shared" si="48"/>
        <v>-0.5873015873015872</v>
      </c>
      <c r="AR230" s="112">
        <f t="shared" si="49"/>
        <v>-0.37</v>
      </c>
      <c r="AX230" s="113">
        <f t="shared" si="50"/>
        <v>785.7798766889676</v>
      </c>
      <c r="AY230" s="114" t="str">
        <f t="shared" si="51"/>
        <v>A</v>
      </c>
      <c r="AZ230" s="115">
        <f t="shared" si="52"/>
        <v>785.7798766889676</v>
      </c>
      <c r="BA230" s="114" t="str">
        <f t="shared" si="53"/>
        <v>A</v>
      </c>
      <c r="BB230" s="116" t="str">
        <f t="shared" si="54"/>
        <v>A</v>
      </c>
      <c r="BC230" s="115">
        <f t="shared" si="55"/>
        <v>785.7798766889676</v>
      </c>
    </row>
    <row r="231" spans="1:55" ht="17.25">
      <c r="A231" s="95"/>
      <c r="B231" s="96"/>
      <c r="C231" s="97" t="s">
        <v>267</v>
      </c>
      <c r="D231" s="98"/>
      <c r="E231" s="99"/>
      <c r="F231" s="99"/>
      <c r="G231" s="100"/>
      <c r="H231" s="100"/>
      <c r="I231" s="100"/>
      <c r="J231" s="101"/>
      <c r="K231" s="102" t="s">
        <v>20</v>
      </c>
      <c r="L231" s="99" t="s">
        <v>20</v>
      </c>
      <c r="M231" s="99" t="s">
        <v>20</v>
      </c>
      <c r="N231" s="99" t="s">
        <v>20</v>
      </c>
      <c r="O231" s="103" t="s">
        <v>20</v>
      </c>
      <c r="P231" s="104" t="s">
        <v>20</v>
      </c>
      <c r="Q231" s="103"/>
      <c r="R231" s="103"/>
      <c r="S231" s="103"/>
      <c r="T231" s="105"/>
      <c r="U231" s="106"/>
      <c r="V231" s="107"/>
      <c r="W231" s="108" t="str">
        <f t="shared" si="42"/>
        <v> </v>
      </c>
      <c r="X231" s="109" t="str">
        <f t="shared" si="43"/>
        <v> </v>
      </c>
      <c r="Y231" s="110"/>
      <c r="Z231" s="138" t="str">
        <f t="shared" si="44"/>
        <v> </v>
      </c>
      <c r="AA231" s="138"/>
      <c r="AB231" s="138"/>
      <c r="AC231" s="110"/>
      <c r="AD231" s="139">
        <f t="shared" si="45"/>
      </c>
      <c r="AE231" s="140"/>
      <c r="AF231" s="140"/>
      <c r="AG231" s="140"/>
      <c r="AH231" s="140"/>
      <c r="AI231" s="140"/>
      <c r="AJ231" s="140"/>
      <c r="AK231" s="141"/>
      <c r="AL231" s="142">
        <f t="shared" si="46"/>
      </c>
      <c r="AM231" s="143"/>
      <c r="AN231" s="144"/>
      <c r="AO231" s="110"/>
      <c r="AP231" s="111">
        <f t="shared" si="47"/>
      </c>
      <c r="AQ231" s="112">
        <f t="shared" si="48"/>
      </c>
      <c r="AR231" s="112">
        <f t="shared" si="49"/>
      </c>
      <c r="AX231" s="113" t="str">
        <f t="shared" si="50"/>
        <v> </v>
      </c>
      <c r="AY231" s="114">
        <f t="shared" si="51"/>
      </c>
      <c r="AZ231" s="115" t="str">
        <f t="shared" si="52"/>
        <v> </v>
      </c>
      <c r="BA231" s="114" t="str">
        <f t="shared" si="53"/>
        <v>N</v>
      </c>
      <c r="BB231" s="116" t="str">
        <f t="shared" si="54"/>
        <v>A</v>
      </c>
      <c r="BC231" s="115" t="str">
        <f t="shared" si="55"/>
        <v> </v>
      </c>
    </row>
    <row r="232" spans="1:55" ht="15">
      <c r="A232" s="117">
        <v>164481</v>
      </c>
      <c r="B232" s="118" t="s">
        <v>21</v>
      </c>
      <c r="C232" s="119" t="s">
        <v>267</v>
      </c>
      <c r="D232" s="119" t="s">
        <v>268</v>
      </c>
      <c r="E232" s="120">
        <v>2022</v>
      </c>
      <c r="F232" s="120" t="s">
        <v>32</v>
      </c>
      <c r="G232" s="121"/>
      <c r="H232" s="122"/>
      <c r="I232" s="123"/>
      <c r="J232" s="124"/>
      <c r="K232" s="125" t="s">
        <v>23</v>
      </c>
      <c r="L232" s="125" t="s">
        <v>23</v>
      </c>
      <c r="M232" s="125" t="s">
        <v>33</v>
      </c>
      <c r="N232" s="126" t="s">
        <v>111</v>
      </c>
      <c r="O232" s="127" t="s">
        <v>210</v>
      </c>
      <c r="P232" s="127" t="s">
        <v>25</v>
      </c>
      <c r="Q232" s="127" t="s">
        <v>211</v>
      </c>
      <c r="R232" s="127" t="s">
        <v>36</v>
      </c>
      <c r="S232" s="128">
        <v>21.7</v>
      </c>
      <c r="T232" s="129">
        <v>54</v>
      </c>
      <c r="U232" s="130">
        <v>1376.0986488259216</v>
      </c>
      <c r="V232" s="131">
        <v>1665.079365079365</v>
      </c>
      <c r="W232" s="108">
        <f t="shared" si="42"/>
        <v>866.9421487603306</v>
      </c>
      <c r="X232" s="109">
        <f t="shared" si="43"/>
        <v>1049</v>
      </c>
      <c r="Y232" s="110"/>
      <c r="Z232" s="138">
        <f t="shared" si="44"/>
        <v>37</v>
      </c>
      <c r="AA232" s="138"/>
      <c r="AB232" s="138"/>
      <c r="AC232" s="110"/>
      <c r="AD232" s="139">
        <f t="shared" si="45"/>
        <v>1376.0986488259216</v>
      </c>
      <c r="AE232" s="140"/>
      <c r="AF232" s="140"/>
      <c r="AG232" s="140"/>
      <c r="AH232" s="140"/>
      <c r="AI232" s="140"/>
      <c r="AJ232" s="140"/>
      <c r="AK232" s="141"/>
      <c r="AL232" s="142">
        <f t="shared" si="46"/>
        <v>0</v>
      </c>
      <c r="AM232" s="143"/>
      <c r="AN232" s="144"/>
      <c r="AO232" s="110"/>
      <c r="AP232" s="111">
        <f t="shared" si="47"/>
        <v>-509.156500065591</v>
      </c>
      <c r="AQ232" s="112">
        <f t="shared" si="48"/>
        <v>-0.5873015873015872</v>
      </c>
      <c r="AR232" s="112">
        <f t="shared" si="49"/>
        <v>-0.37</v>
      </c>
      <c r="AX232" s="113">
        <f t="shared" si="50"/>
        <v>1376.0986488259216</v>
      </c>
      <c r="AY232" s="114" t="str">
        <f t="shared" si="51"/>
        <v>A</v>
      </c>
      <c r="AZ232" s="115">
        <f t="shared" si="52"/>
        <v>1376.0986488259216</v>
      </c>
      <c r="BA232" s="114" t="str">
        <f t="shared" si="53"/>
        <v>A</v>
      </c>
      <c r="BB232" s="116" t="str">
        <f t="shared" si="54"/>
        <v>A</v>
      </c>
      <c r="BC232" s="115">
        <f t="shared" si="55"/>
        <v>1376.0986488259216</v>
      </c>
    </row>
    <row r="233" spans="1:55" ht="15">
      <c r="A233" s="117">
        <v>146589</v>
      </c>
      <c r="B233" s="118" t="s">
        <v>21</v>
      </c>
      <c r="C233" s="119" t="s">
        <v>267</v>
      </c>
      <c r="D233" s="119" t="s">
        <v>269</v>
      </c>
      <c r="E233" s="120">
        <v>2016</v>
      </c>
      <c r="F233" s="120" t="s">
        <v>32</v>
      </c>
      <c r="G233" s="121">
        <v>44887</v>
      </c>
      <c r="H233" s="122"/>
      <c r="I233" s="123"/>
      <c r="J233" s="124"/>
      <c r="K233" s="125" t="s">
        <v>43</v>
      </c>
      <c r="L233" s="125" t="s">
        <v>23</v>
      </c>
      <c r="M233" s="125" t="s">
        <v>33</v>
      </c>
      <c r="N233" s="126" t="s">
        <v>111</v>
      </c>
      <c r="O233" s="127" t="s">
        <v>230</v>
      </c>
      <c r="P233" s="127" t="s">
        <v>231</v>
      </c>
      <c r="Q233" s="127">
        <v>1.34</v>
      </c>
      <c r="R233" s="127" t="s">
        <v>36</v>
      </c>
      <c r="S233" s="128">
        <v>15.7</v>
      </c>
      <c r="T233" s="129">
        <v>85.76</v>
      </c>
      <c r="U233" s="130">
        <v>785.7798766889676</v>
      </c>
      <c r="V233" s="131">
        <v>950.7936507936508</v>
      </c>
      <c r="W233" s="108">
        <f t="shared" si="42"/>
        <v>495.04132231404964</v>
      </c>
      <c r="X233" s="109">
        <f t="shared" si="43"/>
        <v>599</v>
      </c>
      <c r="Y233" s="110"/>
      <c r="Z233" s="138">
        <f t="shared" si="44"/>
        <v>37</v>
      </c>
      <c r="AA233" s="138"/>
      <c r="AB233" s="138"/>
      <c r="AC233" s="110"/>
      <c r="AD233" s="139">
        <f t="shared" si="45"/>
        <v>785.7798766889676</v>
      </c>
      <c r="AE233" s="140"/>
      <c r="AF233" s="140"/>
      <c r="AG233" s="140"/>
      <c r="AH233" s="140"/>
      <c r="AI233" s="140"/>
      <c r="AJ233" s="140"/>
      <c r="AK233" s="141"/>
      <c r="AL233" s="142">
        <f t="shared" si="46"/>
        <v>0</v>
      </c>
      <c r="AM233" s="143"/>
      <c r="AN233" s="144"/>
      <c r="AO233" s="110"/>
      <c r="AP233" s="111">
        <f t="shared" si="47"/>
        <v>-290.738554374918</v>
      </c>
      <c r="AQ233" s="112">
        <f t="shared" si="48"/>
        <v>-0.5873015873015872</v>
      </c>
      <c r="AR233" s="112">
        <f t="shared" si="49"/>
        <v>-0.37</v>
      </c>
      <c r="AX233" s="113">
        <f t="shared" si="50"/>
        <v>785.7798766889676</v>
      </c>
      <c r="AY233" s="114" t="str">
        <f t="shared" si="51"/>
        <v>A</v>
      </c>
      <c r="AZ233" s="115">
        <f t="shared" si="52"/>
        <v>785.7798766889676</v>
      </c>
      <c r="BA233" s="114" t="str">
        <f t="shared" si="53"/>
        <v>A</v>
      </c>
      <c r="BB233" s="116" t="str">
        <f t="shared" si="54"/>
        <v>A</v>
      </c>
      <c r="BC233" s="115">
        <f t="shared" si="55"/>
        <v>785.7798766889676</v>
      </c>
    </row>
    <row r="234" spans="1:55" ht="15">
      <c r="A234" s="117">
        <v>146586</v>
      </c>
      <c r="B234" s="118" t="s">
        <v>21</v>
      </c>
      <c r="C234" s="119" t="s">
        <v>267</v>
      </c>
      <c r="D234" s="119" t="s">
        <v>270</v>
      </c>
      <c r="E234" s="120">
        <v>2016</v>
      </c>
      <c r="F234" s="120" t="s">
        <v>32</v>
      </c>
      <c r="G234" s="121">
        <v>44887</v>
      </c>
      <c r="H234" s="122"/>
      <c r="I234" s="123"/>
      <c r="J234" s="124"/>
      <c r="K234" s="125" t="s">
        <v>43</v>
      </c>
      <c r="L234" s="125" t="s">
        <v>23</v>
      </c>
      <c r="M234" s="125" t="s">
        <v>33</v>
      </c>
      <c r="N234" s="126" t="s">
        <v>111</v>
      </c>
      <c r="O234" s="127" t="s">
        <v>230</v>
      </c>
      <c r="P234" s="127" t="s">
        <v>231</v>
      </c>
      <c r="Q234" s="127">
        <v>1.34</v>
      </c>
      <c r="R234" s="127" t="s">
        <v>36</v>
      </c>
      <c r="S234" s="128">
        <v>15.7</v>
      </c>
      <c r="T234" s="129">
        <v>85.76</v>
      </c>
      <c r="U234" s="130">
        <v>785.7798766889676</v>
      </c>
      <c r="V234" s="131">
        <v>950.7936507936508</v>
      </c>
      <c r="W234" s="108">
        <f t="shared" si="42"/>
        <v>495.04132231404964</v>
      </c>
      <c r="X234" s="109">
        <f t="shared" si="43"/>
        <v>599</v>
      </c>
      <c r="Y234" s="110"/>
      <c r="Z234" s="138">
        <f t="shared" si="44"/>
        <v>37</v>
      </c>
      <c r="AA234" s="138"/>
      <c r="AB234" s="138"/>
      <c r="AC234" s="110"/>
      <c r="AD234" s="139">
        <f t="shared" si="45"/>
        <v>785.7798766889676</v>
      </c>
      <c r="AE234" s="140"/>
      <c r="AF234" s="140"/>
      <c r="AG234" s="140"/>
      <c r="AH234" s="140"/>
      <c r="AI234" s="140"/>
      <c r="AJ234" s="140"/>
      <c r="AK234" s="141"/>
      <c r="AL234" s="142">
        <f t="shared" si="46"/>
        <v>0</v>
      </c>
      <c r="AM234" s="143"/>
      <c r="AN234" s="144"/>
      <c r="AO234" s="110"/>
      <c r="AP234" s="111">
        <f t="shared" si="47"/>
        <v>-290.738554374918</v>
      </c>
      <c r="AQ234" s="112">
        <f t="shared" si="48"/>
        <v>-0.5873015873015872</v>
      </c>
      <c r="AR234" s="112">
        <f t="shared" si="49"/>
        <v>-0.37</v>
      </c>
      <c r="AX234" s="113">
        <f t="shared" si="50"/>
        <v>785.7798766889676</v>
      </c>
      <c r="AY234" s="114" t="str">
        <f t="shared" si="51"/>
        <v>A</v>
      </c>
      <c r="AZ234" s="115">
        <f t="shared" si="52"/>
        <v>785.7798766889676</v>
      </c>
      <c r="BA234" s="114" t="str">
        <f t="shared" si="53"/>
        <v>A</v>
      </c>
      <c r="BB234" s="116" t="str">
        <f t="shared" si="54"/>
        <v>A</v>
      </c>
      <c r="BC234" s="115">
        <f t="shared" si="55"/>
        <v>785.7798766889676</v>
      </c>
    </row>
    <row r="235" spans="1:55" ht="15">
      <c r="A235" s="117">
        <v>146591</v>
      </c>
      <c r="B235" s="118" t="s">
        <v>21</v>
      </c>
      <c r="C235" s="119" t="s">
        <v>267</v>
      </c>
      <c r="D235" s="119" t="s">
        <v>271</v>
      </c>
      <c r="E235" s="120">
        <v>2016</v>
      </c>
      <c r="F235" s="120" t="s">
        <v>32</v>
      </c>
      <c r="G235" s="121">
        <v>44887</v>
      </c>
      <c r="H235" s="122"/>
      <c r="I235" s="123"/>
      <c r="J235" s="124"/>
      <c r="K235" s="125" t="s">
        <v>43</v>
      </c>
      <c r="L235" s="125" t="s">
        <v>23</v>
      </c>
      <c r="M235" s="125" t="s">
        <v>33</v>
      </c>
      <c r="N235" s="126" t="s">
        <v>111</v>
      </c>
      <c r="O235" s="127" t="s">
        <v>230</v>
      </c>
      <c r="P235" s="127" t="s">
        <v>231</v>
      </c>
      <c r="Q235" s="127">
        <v>1.34</v>
      </c>
      <c r="R235" s="127" t="s">
        <v>36</v>
      </c>
      <c r="S235" s="128">
        <v>15.7</v>
      </c>
      <c r="T235" s="129">
        <v>85.76</v>
      </c>
      <c r="U235" s="130">
        <v>785.7798766889676</v>
      </c>
      <c r="V235" s="131">
        <v>950.7936507936508</v>
      </c>
      <c r="W235" s="108">
        <f t="shared" si="42"/>
        <v>495.04132231404964</v>
      </c>
      <c r="X235" s="109">
        <f t="shared" si="43"/>
        <v>599</v>
      </c>
      <c r="Y235" s="110"/>
      <c r="Z235" s="138">
        <f t="shared" si="44"/>
        <v>37</v>
      </c>
      <c r="AA235" s="138"/>
      <c r="AB235" s="138"/>
      <c r="AC235" s="110"/>
      <c r="AD235" s="139">
        <f t="shared" si="45"/>
        <v>785.7798766889676</v>
      </c>
      <c r="AE235" s="140"/>
      <c r="AF235" s="140"/>
      <c r="AG235" s="140"/>
      <c r="AH235" s="140"/>
      <c r="AI235" s="140"/>
      <c r="AJ235" s="140"/>
      <c r="AK235" s="141"/>
      <c r="AL235" s="142">
        <f t="shared" si="46"/>
        <v>0</v>
      </c>
      <c r="AM235" s="143"/>
      <c r="AN235" s="144"/>
      <c r="AO235" s="110"/>
      <c r="AP235" s="111">
        <f t="shared" si="47"/>
        <v>-290.738554374918</v>
      </c>
      <c r="AQ235" s="112">
        <f t="shared" si="48"/>
        <v>-0.5873015873015872</v>
      </c>
      <c r="AR235" s="112">
        <f t="shared" si="49"/>
        <v>-0.37</v>
      </c>
      <c r="AX235" s="113">
        <f t="shared" si="50"/>
        <v>785.7798766889676</v>
      </c>
      <c r="AY235" s="114" t="str">
        <f t="shared" si="51"/>
        <v>A</v>
      </c>
      <c r="AZ235" s="115">
        <f t="shared" si="52"/>
        <v>785.7798766889676</v>
      </c>
      <c r="BA235" s="114" t="str">
        <f t="shared" si="53"/>
        <v>A</v>
      </c>
      <c r="BB235" s="116" t="str">
        <f t="shared" si="54"/>
        <v>A</v>
      </c>
      <c r="BC235" s="115">
        <f t="shared" si="55"/>
        <v>785.7798766889676</v>
      </c>
    </row>
    <row r="236" spans="1:55" ht="15">
      <c r="A236" s="117">
        <v>164482</v>
      </c>
      <c r="B236" s="118" t="s">
        <v>21</v>
      </c>
      <c r="C236" s="119" t="s">
        <v>267</v>
      </c>
      <c r="D236" s="119" t="s">
        <v>272</v>
      </c>
      <c r="E236" s="120">
        <v>2022</v>
      </c>
      <c r="F236" s="120" t="s">
        <v>32</v>
      </c>
      <c r="G236" s="121">
        <v>44887</v>
      </c>
      <c r="H236" s="122"/>
      <c r="I236" s="123"/>
      <c r="J236" s="124"/>
      <c r="K236" s="125" t="s">
        <v>43</v>
      </c>
      <c r="L236" s="125" t="s">
        <v>23</v>
      </c>
      <c r="M236" s="125" t="s">
        <v>33</v>
      </c>
      <c r="N236" s="126" t="s">
        <v>111</v>
      </c>
      <c r="O236" s="127" t="s">
        <v>230</v>
      </c>
      <c r="P236" s="127" t="s">
        <v>231</v>
      </c>
      <c r="Q236" s="127">
        <v>1.34</v>
      </c>
      <c r="R236" s="127" t="s">
        <v>36</v>
      </c>
      <c r="S236" s="128">
        <v>15.7</v>
      </c>
      <c r="T236" s="129">
        <v>85.76</v>
      </c>
      <c r="U236" s="130">
        <v>785.7798766889676</v>
      </c>
      <c r="V236" s="131">
        <v>950.7936507936508</v>
      </c>
      <c r="W236" s="108">
        <f t="shared" si="42"/>
        <v>495.04132231404964</v>
      </c>
      <c r="X236" s="109">
        <f t="shared" si="43"/>
        <v>599</v>
      </c>
      <c r="Y236" s="110"/>
      <c r="Z236" s="138">
        <f t="shared" si="44"/>
        <v>37</v>
      </c>
      <c r="AA236" s="138"/>
      <c r="AB236" s="138"/>
      <c r="AC236" s="110"/>
      <c r="AD236" s="139">
        <f t="shared" si="45"/>
        <v>785.7798766889676</v>
      </c>
      <c r="AE236" s="140"/>
      <c r="AF236" s="140"/>
      <c r="AG236" s="140"/>
      <c r="AH236" s="140"/>
      <c r="AI236" s="140"/>
      <c r="AJ236" s="140"/>
      <c r="AK236" s="141"/>
      <c r="AL236" s="142">
        <f t="shared" si="46"/>
        <v>0</v>
      </c>
      <c r="AM236" s="143"/>
      <c r="AN236" s="144"/>
      <c r="AO236" s="110"/>
      <c r="AP236" s="111">
        <f t="shared" si="47"/>
        <v>-290.738554374918</v>
      </c>
      <c r="AQ236" s="112">
        <f t="shared" si="48"/>
        <v>-0.5873015873015872</v>
      </c>
      <c r="AR236" s="112">
        <f t="shared" si="49"/>
        <v>-0.37</v>
      </c>
      <c r="AX236" s="113">
        <f t="shared" si="50"/>
        <v>785.7798766889676</v>
      </c>
      <c r="AY236" s="114" t="str">
        <f t="shared" si="51"/>
        <v>A</v>
      </c>
      <c r="AZ236" s="115">
        <f t="shared" si="52"/>
        <v>785.7798766889676</v>
      </c>
      <c r="BA236" s="114" t="str">
        <f t="shared" si="53"/>
        <v>A</v>
      </c>
      <c r="BB236" s="116" t="str">
        <f t="shared" si="54"/>
        <v>A</v>
      </c>
      <c r="BC236" s="115">
        <f t="shared" si="55"/>
        <v>785.7798766889676</v>
      </c>
    </row>
    <row r="237" spans="1:55" ht="17.25">
      <c r="A237" s="95"/>
      <c r="B237" s="96"/>
      <c r="C237" s="97" t="s">
        <v>273</v>
      </c>
      <c r="D237" s="98"/>
      <c r="E237" s="99"/>
      <c r="F237" s="99"/>
      <c r="G237" s="100"/>
      <c r="H237" s="100"/>
      <c r="I237" s="100"/>
      <c r="J237" s="101"/>
      <c r="K237" s="102" t="s">
        <v>20</v>
      </c>
      <c r="L237" s="99" t="s">
        <v>20</v>
      </c>
      <c r="M237" s="99" t="s">
        <v>20</v>
      </c>
      <c r="N237" s="99" t="s">
        <v>20</v>
      </c>
      <c r="O237" s="103" t="s">
        <v>20</v>
      </c>
      <c r="P237" s="104" t="s">
        <v>20</v>
      </c>
      <c r="Q237" s="103"/>
      <c r="R237" s="103"/>
      <c r="S237" s="103"/>
      <c r="T237" s="105"/>
      <c r="U237" s="106"/>
      <c r="V237" s="107"/>
      <c r="W237" s="108" t="str">
        <f t="shared" si="42"/>
        <v> </v>
      </c>
      <c r="X237" s="109" t="str">
        <f t="shared" si="43"/>
        <v> </v>
      </c>
      <c r="Y237" s="110"/>
      <c r="Z237" s="138" t="str">
        <f t="shared" si="44"/>
        <v> </v>
      </c>
      <c r="AA237" s="138"/>
      <c r="AB237" s="138"/>
      <c r="AC237" s="110"/>
      <c r="AD237" s="139">
        <f t="shared" si="45"/>
      </c>
      <c r="AE237" s="140"/>
      <c r="AF237" s="140"/>
      <c r="AG237" s="140"/>
      <c r="AH237" s="140"/>
      <c r="AI237" s="140"/>
      <c r="AJ237" s="140"/>
      <c r="AK237" s="141"/>
      <c r="AL237" s="142">
        <f t="shared" si="46"/>
      </c>
      <c r="AM237" s="143"/>
      <c r="AN237" s="144"/>
      <c r="AO237" s="110"/>
      <c r="AP237" s="111">
        <f t="shared" si="47"/>
      </c>
      <c r="AQ237" s="112">
        <f t="shared" si="48"/>
      </c>
      <c r="AR237" s="112">
        <f t="shared" si="49"/>
      </c>
      <c r="AX237" s="113" t="str">
        <f t="shared" si="50"/>
        <v> </v>
      </c>
      <c r="AY237" s="114">
        <f t="shared" si="51"/>
      </c>
      <c r="AZ237" s="115" t="str">
        <f t="shared" si="52"/>
        <v> </v>
      </c>
      <c r="BA237" s="114" t="str">
        <f t="shared" si="53"/>
        <v>N</v>
      </c>
      <c r="BB237" s="116" t="str">
        <f t="shared" si="54"/>
        <v>A</v>
      </c>
      <c r="BC237" s="115" t="str">
        <f t="shared" si="55"/>
        <v> </v>
      </c>
    </row>
    <row r="238" spans="1:55" ht="15">
      <c r="A238" s="117">
        <v>164495</v>
      </c>
      <c r="B238" s="118" t="s">
        <v>21</v>
      </c>
      <c r="C238" s="119" t="s">
        <v>273</v>
      </c>
      <c r="D238" s="119" t="s">
        <v>274</v>
      </c>
      <c r="E238" s="120">
        <v>2022</v>
      </c>
      <c r="F238" s="120" t="s">
        <v>32</v>
      </c>
      <c r="G238" s="121">
        <v>44866</v>
      </c>
      <c r="H238" s="122"/>
      <c r="I238" s="123"/>
      <c r="J238" s="124"/>
      <c r="K238" s="125" t="s">
        <v>43</v>
      </c>
      <c r="L238" s="125" t="s">
        <v>23</v>
      </c>
      <c r="M238" s="125" t="s">
        <v>33</v>
      </c>
      <c r="N238" s="126" t="s">
        <v>111</v>
      </c>
      <c r="O238" s="127" t="s">
        <v>230</v>
      </c>
      <c r="P238" s="127" t="s">
        <v>231</v>
      </c>
      <c r="Q238" s="127">
        <v>1.34</v>
      </c>
      <c r="R238" s="127" t="s">
        <v>36</v>
      </c>
      <c r="S238" s="128">
        <v>15.8</v>
      </c>
      <c r="T238" s="129">
        <v>85.76</v>
      </c>
      <c r="U238" s="130">
        <v>785.7798766889676</v>
      </c>
      <c r="V238" s="131">
        <v>950.7936507936508</v>
      </c>
      <c r="W238" s="108">
        <f t="shared" si="42"/>
        <v>495.04132231404964</v>
      </c>
      <c r="X238" s="109">
        <f t="shared" si="43"/>
        <v>599</v>
      </c>
      <c r="Y238" s="110"/>
      <c r="Z238" s="138">
        <f t="shared" si="44"/>
        <v>37</v>
      </c>
      <c r="AA238" s="138"/>
      <c r="AB238" s="138"/>
      <c r="AC238" s="110"/>
      <c r="AD238" s="139">
        <f t="shared" si="45"/>
        <v>785.7798766889676</v>
      </c>
      <c r="AE238" s="140"/>
      <c r="AF238" s="140"/>
      <c r="AG238" s="140"/>
      <c r="AH238" s="140"/>
      <c r="AI238" s="140"/>
      <c r="AJ238" s="140"/>
      <c r="AK238" s="141"/>
      <c r="AL238" s="142">
        <f t="shared" si="46"/>
        <v>0</v>
      </c>
      <c r="AM238" s="143"/>
      <c r="AN238" s="144"/>
      <c r="AO238" s="110"/>
      <c r="AP238" s="111">
        <f t="shared" si="47"/>
        <v>-290.738554374918</v>
      </c>
      <c r="AQ238" s="112">
        <f t="shared" si="48"/>
        <v>-0.5873015873015872</v>
      </c>
      <c r="AR238" s="112">
        <f t="shared" si="49"/>
        <v>-0.37</v>
      </c>
      <c r="AX238" s="113">
        <f t="shared" si="50"/>
        <v>785.7798766889676</v>
      </c>
      <c r="AY238" s="114" t="str">
        <f t="shared" si="51"/>
        <v>A</v>
      </c>
      <c r="AZ238" s="115">
        <f t="shared" si="52"/>
        <v>785.7798766889676</v>
      </c>
      <c r="BA238" s="114" t="str">
        <f t="shared" si="53"/>
        <v>A</v>
      </c>
      <c r="BB238" s="116" t="str">
        <f t="shared" si="54"/>
        <v>A</v>
      </c>
      <c r="BC238" s="115">
        <f t="shared" si="55"/>
        <v>785.7798766889676</v>
      </c>
    </row>
    <row r="239" spans="1:55" ht="15">
      <c r="A239" s="117">
        <v>164496</v>
      </c>
      <c r="B239" s="118" t="s">
        <v>21</v>
      </c>
      <c r="C239" s="119" t="s">
        <v>273</v>
      </c>
      <c r="D239" s="119" t="s">
        <v>275</v>
      </c>
      <c r="E239" s="120">
        <v>2022</v>
      </c>
      <c r="F239" s="120" t="s">
        <v>32</v>
      </c>
      <c r="G239" s="121">
        <v>44867</v>
      </c>
      <c r="H239" s="122"/>
      <c r="I239" s="123"/>
      <c r="J239" s="124"/>
      <c r="K239" s="125" t="s">
        <v>43</v>
      </c>
      <c r="L239" s="125" t="s">
        <v>23</v>
      </c>
      <c r="M239" s="125" t="s">
        <v>33</v>
      </c>
      <c r="N239" s="126" t="s">
        <v>111</v>
      </c>
      <c r="O239" s="127" t="s">
        <v>230</v>
      </c>
      <c r="P239" s="127" t="s">
        <v>231</v>
      </c>
      <c r="Q239" s="127">
        <v>1.34</v>
      </c>
      <c r="R239" s="127" t="s">
        <v>36</v>
      </c>
      <c r="S239" s="128">
        <v>15.8</v>
      </c>
      <c r="T239" s="129">
        <v>85.76</v>
      </c>
      <c r="U239" s="130">
        <v>785.7798766889676</v>
      </c>
      <c r="V239" s="131">
        <v>950.7936507936508</v>
      </c>
      <c r="W239" s="108">
        <f t="shared" si="42"/>
        <v>495.04132231404964</v>
      </c>
      <c r="X239" s="109">
        <f t="shared" si="43"/>
        <v>599</v>
      </c>
      <c r="Y239" s="110"/>
      <c r="Z239" s="138">
        <f t="shared" si="44"/>
        <v>37</v>
      </c>
      <c r="AA239" s="138"/>
      <c r="AB239" s="138"/>
      <c r="AC239" s="110"/>
      <c r="AD239" s="139">
        <f t="shared" si="45"/>
        <v>785.7798766889676</v>
      </c>
      <c r="AE239" s="140"/>
      <c r="AF239" s="140"/>
      <c r="AG239" s="140"/>
      <c r="AH239" s="140"/>
      <c r="AI239" s="140"/>
      <c r="AJ239" s="140"/>
      <c r="AK239" s="141"/>
      <c r="AL239" s="142">
        <f t="shared" si="46"/>
        <v>0</v>
      </c>
      <c r="AM239" s="143"/>
      <c r="AN239" s="144"/>
      <c r="AO239" s="110"/>
      <c r="AP239" s="111">
        <f t="shared" si="47"/>
        <v>-290.738554374918</v>
      </c>
      <c r="AQ239" s="112">
        <f t="shared" si="48"/>
        <v>-0.5873015873015872</v>
      </c>
      <c r="AR239" s="112">
        <f t="shared" si="49"/>
        <v>-0.37</v>
      </c>
      <c r="AX239" s="113">
        <f t="shared" si="50"/>
        <v>785.7798766889676</v>
      </c>
      <c r="AY239" s="114" t="str">
        <f t="shared" si="51"/>
        <v>A</v>
      </c>
      <c r="AZ239" s="115">
        <f t="shared" si="52"/>
        <v>785.7798766889676</v>
      </c>
      <c r="BA239" s="114" t="str">
        <f t="shared" si="53"/>
        <v>A</v>
      </c>
      <c r="BB239" s="116" t="str">
        <f t="shared" si="54"/>
        <v>A</v>
      </c>
      <c r="BC239" s="115">
        <f t="shared" si="55"/>
        <v>785.7798766889676</v>
      </c>
    </row>
    <row r="240" spans="1:55" ht="15">
      <c r="A240" s="117">
        <v>164497</v>
      </c>
      <c r="B240" s="118" t="s">
        <v>21</v>
      </c>
      <c r="C240" s="119" t="s">
        <v>273</v>
      </c>
      <c r="D240" s="119" t="s">
        <v>276</v>
      </c>
      <c r="E240" s="120">
        <v>2022</v>
      </c>
      <c r="F240" s="120" t="s">
        <v>32</v>
      </c>
      <c r="G240" s="121">
        <v>44868</v>
      </c>
      <c r="H240" s="122"/>
      <c r="I240" s="123"/>
      <c r="J240" s="124"/>
      <c r="K240" s="125" t="s">
        <v>43</v>
      </c>
      <c r="L240" s="125" t="s">
        <v>23</v>
      </c>
      <c r="M240" s="125" t="s">
        <v>33</v>
      </c>
      <c r="N240" s="126" t="s">
        <v>111</v>
      </c>
      <c r="O240" s="127" t="s">
        <v>230</v>
      </c>
      <c r="P240" s="127" t="s">
        <v>231</v>
      </c>
      <c r="Q240" s="127">
        <v>1.34</v>
      </c>
      <c r="R240" s="127" t="s">
        <v>36</v>
      </c>
      <c r="S240" s="128">
        <v>15.8</v>
      </c>
      <c r="T240" s="129">
        <v>85.76</v>
      </c>
      <c r="U240" s="130">
        <v>785.7798766889676</v>
      </c>
      <c r="V240" s="131">
        <v>950.7936507936508</v>
      </c>
      <c r="W240" s="108">
        <f t="shared" si="42"/>
        <v>495.04132231404964</v>
      </c>
      <c r="X240" s="109">
        <f t="shared" si="43"/>
        <v>599</v>
      </c>
      <c r="Y240" s="110"/>
      <c r="Z240" s="138">
        <f t="shared" si="44"/>
        <v>37</v>
      </c>
      <c r="AA240" s="138"/>
      <c r="AB240" s="138"/>
      <c r="AC240" s="110"/>
      <c r="AD240" s="139">
        <f t="shared" si="45"/>
        <v>785.7798766889676</v>
      </c>
      <c r="AE240" s="140"/>
      <c r="AF240" s="140"/>
      <c r="AG240" s="140"/>
      <c r="AH240" s="140"/>
      <c r="AI240" s="140"/>
      <c r="AJ240" s="140"/>
      <c r="AK240" s="141"/>
      <c r="AL240" s="142">
        <f t="shared" si="46"/>
        <v>0</v>
      </c>
      <c r="AM240" s="143"/>
      <c r="AN240" s="144"/>
      <c r="AO240" s="110"/>
      <c r="AP240" s="111">
        <f t="shared" si="47"/>
        <v>-290.738554374918</v>
      </c>
      <c r="AQ240" s="112">
        <f t="shared" si="48"/>
        <v>-0.5873015873015872</v>
      </c>
      <c r="AR240" s="112">
        <f t="shared" si="49"/>
        <v>-0.37</v>
      </c>
      <c r="AX240" s="113">
        <f t="shared" si="50"/>
        <v>785.7798766889676</v>
      </c>
      <c r="AY240" s="114" t="str">
        <f t="shared" si="51"/>
        <v>A</v>
      </c>
      <c r="AZ240" s="115">
        <f t="shared" si="52"/>
        <v>785.7798766889676</v>
      </c>
      <c r="BA240" s="114" t="str">
        <f t="shared" si="53"/>
        <v>A</v>
      </c>
      <c r="BB240" s="116" t="str">
        <f t="shared" si="54"/>
        <v>A</v>
      </c>
      <c r="BC240" s="115">
        <f t="shared" si="55"/>
        <v>785.7798766889676</v>
      </c>
    </row>
    <row r="241" spans="1:55" ht="17.25">
      <c r="A241" s="95"/>
      <c r="B241" s="96"/>
      <c r="C241" s="97" t="s">
        <v>277</v>
      </c>
      <c r="D241" s="98"/>
      <c r="E241" s="99"/>
      <c r="F241" s="99"/>
      <c r="G241" s="100"/>
      <c r="H241" s="100"/>
      <c r="I241" s="100"/>
      <c r="J241" s="101"/>
      <c r="K241" s="102" t="s">
        <v>20</v>
      </c>
      <c r="L241" s="99" t="s">
        <v>20</v>
      </c>
      <c r="M241" s="99" t="s">
        <v>20</v>
      </c>
      <c r="N241" s="99" t="s">
        <v>20</v>
      </c>
      <c r="O241" s="103" t="s">
        <v>20</v>
      </c>
      <c r="P241" s="104" t="s">
        <v>20</v>
      </c>
      <c r="Q241" s="103"/>
      <c r="R241" s="103"/>
      <c r="S241" s="103"/>
      <c r="T241" s="105"/>
      <c r="U241" s="106"/>
      <c r="V241" s="107"/>
      <c r="W241" s="108" t="str">
        <f t="shared" si="42"/>
        <v> </v>
      </c>
      <c r="X241" s="109" t="str">
        <f t="shared" si="43"/>
        <v> </v>
      </c>
      <c r="Y241" s="110"/>
      <c r="Z241" s="138" t="str">
        <f t="shared" si="44"/>
        <v> </v>
      </c>
      <c r="AA241" s="138"/>
      <c r="AB241" s="138"/>
      <c r="AC241" s="110"/>
      <c r="AD241" s="139">
        <f t="shared" si="45"/>
      </c>
      <c r="AE241" s="140"/>
      <c r="AF241" s="140"/>
      <c r="AG241" s="140"/>
      <c r="AH241" s="140"/>
      <c r="AI241" s="140"/>
      <c r="AJ241" s="140"/>
      <c r="AK241" s="141"/>
      <c r="AL241" s="142">
        <f t="shared" si="46"/>
      </c>
      <c r="AM241" s="143"/>
      <c r="AN241" s="144"/>
      <c r="AO241" s="110"/>
      <c r="AP241" s="111">
        <f t="shared" si="47"/>
      </c>
      <c r="AQ241" s="112">
        <f t="shared" si="48"/>
      </c>
      <c r="AR241" s="112">
        <f t="shared" si="49"/>
      </c>
      <c r="AX241" s="113" t="str">
        <f t="shared" si="50"/>
        <v> </v>
      </c>
      <c r="AY241" s="114">
        <f t="shared" si="51"/>
      </c>
      <c r="AZ241" s="115" t="str">
        <f t="shared" si="52"/>
        <v> </v>
      </c>
      <c r="BA241" s="114" t="str">
        <f t="shared" si="53"/>
        <v>N</v>
      </c>
      <c r="BB241" s="116" t="str">
        <f t="shared" si="54"/>
        <v>A</v>
      </c>
      <c r="BC241" s="115" t="str">
        <f t="shared" si="55"/>
        <v> </v>
      </c>
    </row>
    <row r="242" spans="1:55" ht="15">
      <c r="A242" s="117">
        <v>154488</v>
      </c>
      <c r="B242" s="118" t="s">
        <v>21</v>
      </c>
      <c r="C242" s="119" t="s">
        <v>278</v>
      </c>
      <c r="D242" s="119" t="s">
        <v>279</v>
      </c>
      <c r="E242" s="120">
        <v>2020</v>
      </c>
      <c r="F242" s="120" t="s">
        <v>32</v>
      </c>
      <c r="G242" s="121">
        <v>44887</v>
      </c>
      <c r="H242" s="122"/>
      <c r="I242" s="123"/>
      <c r="J242" s="124"/>
      <c r="K242" s="125" t="s">
        <v>43</v>
      </c>
      <c r="L242" s="125" t="s">
        <v>23</v>
      </c>
      <c r="M242" s="125" t="s">
        <v>33</v>
      </c>
      <c r="N242" s="126" t="s">
        <v>111</v>
      </c>
      <c r="O242" s="127" t="s">
        <v>230</v>
      </c>
      <c r="P242" s="127" t="s">
        <v>231</v>
      </c>
      <c r="Q242" s="127">
        <v>1.34</v>
      </c>
      <c r="R242" s="127" t="s">
        <v>36</v>
      </c>
      <c r="S242" s="128">
        <v>15.8</v>
      </c>
      <c r="T242" s="129">
        <v>85.76</v>
      </c>
      <c r="U242" s="130">
        <v>785.7798766889676</v>
      </c>
      <c r="V242" s="131">
        <v>950.7936507936508</v>
      </c>
      <c r="W242" s="108">
        <f t="shared" si="42"/>
        <v>495.04132231404964</v>
      </c>
      <c r="X242" s="109">
        <f t="shared" si="43"/>
        <v>599</v>
      </c>
      <c r="Y242" s="110"/>
      <c r="Z242" s="138">
        <f t="shared" si="44"/>
        <v>37</v>
      </c>
      <c r="AA242" s="138"/>
      <c r="AB242" s="138"/>
      <c r="AC242" s="110"/>
      <c r="AD242" s="139">
        <f t="shared" si="45"/>
        <v>785.7798766889676</v>
      </c>
      <c r="AE242" s="140"/>
      <c r="AF242" s="140"/>
      <c r="AG242" s="140"/>
      <c r="AH242" s="140"/>
      <c r="AI242" s="140"/>
      <c r="AJ242" s="140"/>
      <c r="AK242" s="141"/>
      <c r="AL242" s="142">
        <f t="shared" si="46"/>
        <v>0</v>
      </c>
      <c r="AM242" s="143"/>
      <c r="AN242" s="144"/>
      <c r="AO242" s="110"/>
      <c r="AP242" s="111">
        <f t="shared" si="47"/>
        <v>-290.738554374918</v>
      </c>
      <c r="AQ242" s="112">
        <f t="shared" si="48"/>
        <v>-0.5873015873015872</v>
      </c>
      <c r="AR242" s="112">
        <f t="shared" si="49"/>
        <v>-0.37</v>
      </c>
      <c r="AX242" s="113">
        <f t="shared" si="50"/>
        <v>785.7798766889676</v>
      </c>
      <c r="AY242" s="114" t="str">
        <f t="shared" si="51"/>
        <v>A</v>
      </c>
      <c r="AZ242" s="115">
        <f t="shared" si="52"/>
        <v>785.7798766889676</v>
      </c>
      <c r="BA242" s="114" t="str">
        <f t="shared" si="53"/>
        <v>A</v>
      </c>
      <c r="BB242" s="116" t="str">
        <f t="shared" si="54"/>
        <v>A</v>
      </c>
      <c r="BC242" s="115">
        <f t="shared" si="55"/>
        <v>785.7798766889676</v>
      </c>
    </row>
    <row r="243" spans="1:55" ht="17.25">
      <c r="A243" s="95"/>
      <c r="B243" s="96"/>
      <c r="C243" s="97" t="s">
        <v>280</v>
      </c>
      <c r="D243" s="98"/>
      <c r="E243" s="99"/>
      <c r="F243" s="99"/>
      <c r="G243" s="100"/>
      <c r="H243" s="100"/>
      <c r="I243" s="100"/>
      <c r="J243" s="101"/>
      <c r="K243" s="102" t="s">
        <v>20</v>
      </c>
      <c r="L243" s="99" t="s">
        <v>20</v>
      </c>
      <c r="M243" s="99" t="s">
        <v>20</v>
      </c>
      <c r="N243" s="99" t="s">
        <v>20</v>
      </c>
      <c r="O243" s="103" t="s">
        <v>20</v>
      </c>
      <c r="P243" s="104" t="s">
        <v>20</v>
      </c>
      <c r="Q243" s="103"/>
      <c r="R243" s="103"/>
      <c r="S243" s="103"/>
      <c r="T243" s="105"/>
      <c r="U243" s="106"/>
      <c r="V243" s="107"/>
      <c r="W243" s="108" t="str">
        <f t="shared" si="42"/>
        <v> </v>
      </c>
      <c r="X243" s="109" t="str">
        <f t="shared" si="43"/>
        <v> </v>
      </c>
      <c r="Y243" s="110"/>
      <c r="Z243" s="138" t="str">
        <f t="shared" si="44"/>
        <v> </v>
      </c>
      <c r="AA243" s="138"/>
      <c r="AB243" s="138"/>
      <c r="AC243" s="110"/>
      <c r="AD243" s="139">
        <f t="shared" si="45"/>
      </c>
      <c r="AE243" s="140"/>
      <c r="AF243" s="140"/>
      <c r="AG243" s="140"/>
      <c r="AH243" s="140"/>
      <c r="AI243" s="140"/>
      <c r="AJ243" s="140"/>
      <c r="AK243" s="141"/>
      <c r="AL243" s="142">
        <f t="shared" si="46"/>
      </c>
      <c r="AM243" s="143"/>
      <c r="AN243" s="144"/>
      <c r="AO243" s="110"/>
      <c r="AP243" s="111">
        <f t="shared" si="47"/>
      </c>
      <c r="AQ243" s="112">
        <f t="shared" si="48"/>
      </c>
      <c r="AR243" s="112">
        <f t="shared" si="49"/>
      </c>
      <c r="AX243" s="113" t="str">
        <f t="shared" si="50"/>
        <v> </v>
      </c>
      <c r="AY243" s="114">
        <f t="shared" si="51"/>
      </c>
      <c r="AZ243" s="115" t="str">
        <f t="shared" si="52"/>
        <v> </v>
      </c>
      <c r="BA243" s="114" t="str">
        <f t="shared" si="53"/>
        <v>N</v>
      </c>
      <c r="BB243" s="116" t="str">
        <f t="shared" si="54"/>
        <v>A</v>
      </c>
      <c r="BC243" s="115" t="str">
        <f t="shared" si="55"/>
        <v> </v>
      </c>
    </row>
    <row r="244" spans="1:55" ht="15">
      <c r="A244" s="117">
        <v>152875</v>
      </c>
      <c r="B244" s="118" t="s">
        <v>21</v>
      </c>
      <c r="C244" s="119" t="s">
        <v>281</v>
      </c>
      <c r="D244" s="119" t="s">
        <v>282</v>
      </c>
      <c r="E244" s="120">
        <v>2018</v>
      </c>
      <c r="F244" s="120" t="s">
        <v>32</v>
      </c>
      <c r="G244" s="121"/>
      <c r="H244" s="122"/>
      <c r="I244" s="123"/>
      <c r="J244" s="124"/>
      <c r="K244" s="125" t="s">
        <v>43</v>
      </c>
      <c r="L244" s="125" t="s">
        <v>23</v>
      </c>
      <c r="M244" s="125"/>
      <c r="N244" s="126"/>
      <c r="O244" s="127" t="s">
        <v>44</v>
      </c>
      <c r="P244" s="127" t="s">
        <v>25</v>
      </c>
      <c r="Q244" s="127" t="s">
        <v>157</v>
      </c>
      <c r="R244" s="127" t="s">
        <v>36</v>
      </c>
      <c r="S244" s="128">
        <v>19.2</v>
      </c>
      <c r="T244" s="129">
        <v>51.84</v>
      </c>
      <c r="U244" s="130">
        <v>1048.1437754165026</v>
      </c>
      <c r="V244" s="131">
        <v>1268.2539682539682</v>
      </c>
      <c r="W244" s="108">
        <f t="shared" si="42"/>
        <v>660.3305785123966</v>
      </c>
      <c r="X244" s="109">
        <f t="shared" si="43"/>
        <v>798.9999999999999</v>
      </c>
      <c r="Y244" s="110"/>
      <c r="Z244" s="138">
        <f t="shared" si="44"/>
        <v>37</v>
      </c>
      <c r="AA244" s="138"/>
      <c r="AB244" s="138"/>
      <c r="AC244" s="110"/>
      <c r="AD244" s="139">
        <f t="shared" si="45"/>
        <v>1048.1437754165026</v>
      </c>
      <c r="AE244" s="140"/>
      <c r="AF244" s="140"/>
      <c r="AG244" s="140"/>
      <c r="AH244" s="140"/>
      <c r="AI244" s="140"/>
      <c r="AJ244" s="140"/>
      <c r="AK244" s="141"/>
      <c r="AL244" s="142">
        <f t="shared" si="46"/>
        <v>0</v>
      </c>
      <c r="AM244" s="143"/>
      <c r="AN244" s="144"/>
      <c r="AO244" s="110"/>
      <c r="AP244" s="111">
        <f t="shared" si="47"/>
        <v>-387.813196904106</v>
      </c>
      <c r="AQ244" s="112">
        <f t="shared" si="48"/>
        <v>-0.5873015873015874</v>
      </c>
      <c r="AR244" s="112">
        <f t="shared" si="49"/>
        <v>-0.37</v>
      </c>
      <c r="AX244" s="113">
        <f t="shared" si="50"/>
        <v>1048.1437754165026</v>
      </c>
      <c r="AY244" s="114" t="str">
        <f t="shared" si="51"/>
        <v>A</v>
      </c>
      <c r="AZ244" s="115">
        <f t="shared" si="52"/>
        <v>1048.1437754165026</v>
      </c>
      <c r="BA244" s="114" t="str">
        <f t="shared" si="53"/>
        <v>A</v>
      </c>
      <c r="BB244" s="116" t="str">
        <f t="shared" si="54"/>
        <v>A</v>
      </c>
      <c r="BC244" s="115">
        <f t="shared" si="55"/>
        <v>1048.1437754165026</v>
      </c>
    </row>
    <row r="245" spans="1:55" ht="15">
      <c r="A245" s="117">
        <v>152876</v>
      </c>
      <c r="B245" s="118" t="s">
        <v>21</v>
      </c>
      <c r="C245" s="119" t="s">
        <v>281</v>
      </c>
      <c r="D245" s="119" t="s">
        <v>283</v>
      </c>
      <c r="E245" s="120">
        <v>2018</v>
      </c>
      <c r="F245" s="120" t="s">
        <v>32</v>
      </c>
      <c r="G245" s="121"/>
      <c r="H245" s="122"/>
      <c r="I245" s="123"/>
      <c r="J245" s="124"/>
      <c r="K245" s="125" t="s">
        <v>43</v>
      </c>
      <c r="L245" s="125" t="s">
        <v>23</v>
      </c>
      <c r="M245" s="125"/>
      <c r="N245" s="126"/>
      <c r="O245" s="127" t="s">
        <v>44</v>
      </c>
      <c r="P245" s="127" t="s">
        <v>25</v>
      </c>
      <c r="Q245" s="127" t="s">
        <v>157</v>
      </c>
      <c r="R245" s="127" t="s">
        <v>36</v>
      </c>
      <c r="S245" s="128">
        <v>19.2</v>
      </c>
      <c r="T245" s="129">
        <v>51.84</v>
      </c>
      <c r="U245" s="130">
        <v>1048.1437754165026</v>
      </c>
      <c r="V245" s="131">
        <v>1268.2539682539682</v>
      </c>
      <c r="W245" s="108">
        <f t="shared" si="42"/>
        <v>660.3305785123966</v>
      </c>
      <c r="X245" s="109">
        <f t="shared" si="43"/>
        <v>798.9999999999999</v>
      </c>
      <c r="Y245" s="110"/>
      <c r="Z245" s="138">
        <f t="shared" si="44"/>
        <v>37</v>
      </c>
      <c r="AA245" s="138"/>
      <c r="AB245" s="138"/>
      <c r="AC245" s="110"/>
      <c r="AD245" s="139">
        <f t="shared" si="45"/>
        <v>1048.1437754165026</v>
      </c>
      <c r="AE245" s="140"/>
      <c r="AF245" s="140"/>
      <c r="AG245" s="140"/>
      <c r="AH245" s="140"/>
      <c r="AI245" s="140"/>
      <c r="AJ245" s="140"/>
      <c r="AK245" s="141"/>
      <c r="AL245" s="142">
        <f t="shared" si="46"/>
        <v>0</v>
      </c>
      <c r="AM245" s="143"/>
      <c r="AN245" s="144"/>
      <c r="AO245" s="110"/>
      <c r="AP245" s="111">
        <f t="shared" si="47"/>
        <v>-387.813196904106</v>
      </c>
      <c r="AQ245" s="112">
        <f t="shared" si="48"/>
        <v>-0.5873015873015874</v>
      </c>
      <c r="AR245" s="112">
        <f t="shared" si="49"/>
        <v>-0.37</v>
      </c>
      <c r="AX245" s="113">
        <f t="shared" si="50"/>
        <v>1048.1437754165026</v>
      </c>
      <c r="AY245" s="114" t="str">
        <f t="shared" si="51"/>
        <v>A</v>
      </c>
      <c r="AZ245" s="115">
        <f t="shared" si="52"/>
        <v>1048.1437754165026</v>
      </c>
      <c r="BA245" s="114" t="str">
        <f t="shared" si="53"/>
        <v>A</v>
      </c>
      <c r="BB245" s="116" t="str">
        <f t="shared" si="54"/>
        <v>A</v>
      </c>
      <c r="BC245" s="115">
        <f t="shared" si="55"/>
        <v>1048.1437754165026</v>
      </c>
    </row>
    <row r="246" spans="1:55" ht="15">
      <c r="A246" s="117">
        <v>152877</v>
      </c>
      <c r="B246" s="118" t="s">
        <v>21</v>
      </c>
      <c r="C246" s="119" t="s">
        <v>281</v>
      </c>
      <c r="D246" s="119" t="s">
        <v>284</v>
      </c>
      <c r="E246" s="120">
        <v>2018</v>
      </c>
      <c r="F246" s="120" t="s">
        <v>32</v>
      </c>
      <c r="G246" s="121"/>
      <c r="H246" s="122"/>
      <c r="I246" s="123"/>
      <c r="J246" s="124"/>
      <c r="K246" s="125" t="s">
        <v>43</v>
      </c>
      <c r="L246" s="125" t="s">
        <v>23</v>
      </c>
      <c r="M246" s="125"/>
      <c r="N246" s="126"/>
      <c r="O246" s="127" t="s">
        <v>44</v>
      </c>
      <c r="P246" s="127" t="s">
        <v>25</v>
      </c>
      <c r="Q246" s="127" t="s">
        <v>157</v>
      </c>
      <c r="R246" s="127" t="s">
        <v>36</v>
      </c>
      <c r="S246" s="128">
        <v>19.2</v>
      </c>
      <c r="T246" s="129">
        <v>51.84</v>
      </c>
      <c r="U246" s="130">
        <v>1048.1437754165026</v>
      </c>
      <c r="V246" s="131">
        <v>1268.2539682539682</v>
      </c>
      <c r="W246" s="108">
        <f t="shared" si="42"/>
        <v>660.3305785123966</v>
      </c>
      <c r="X246" s="109">
        <f t="shared" si="43"/>
        <v>798.9999999999999</v>
      </c>
      <c r="Y246" s="110"/>
      <c r="Z246" s="138">
        <f t="shared" si="44"/>
        <v>37</v>
      </c>
      <c r="AA246" s="138"/>
      <c r="AB246" s="138"/>
      <c r="AC246" s="110"/>
      <c r="AD246" s="139">
        <f t="shared" si="45"/>
        <v>1048.1437754165026</v>
      </c>
      <c r="AE246" s="140"/>
      <c r="AF246" s="140"/>
      <c r="AG246" s="140"/>
      <c r="AH246" s="140"/>
      <c r="AI246" s="140"/>
      <c r="AJ246" s="140"/>
      <c r="AK246" s="141"/>
      <c r="AL246" s="142">
        <f t="shared" si="46"/>
        <v>0</v>
      </c>
      <c r="AM246" s="143"/>
      <c r="AN246" s="144"/>
      <c r="AO246" s="110"/>
      <c r="AP246" s="111">
        <f t="shared" si="47"/>
        <v>-387.813196904106</v>
      </c>
      <c r="AQ246" s="112">
        <f t="shared" si="48"/>
        <v>-0.5873015873015874</v>
      </c>
      <c r="AR246" s="112">
        <f t="shared" si="49"/>
        <v>-0.37</v>
      </c>
      <c r="AX246" s="113">
        <f t="shared" si="50"/>
        <v>1048.1437754165026</v>
      </c>
      <c r="AY246" s="114" t="str">
        <f t="shared" si="51"/>
        <v>A</v>
      </c>
      <c r="AZ246" s="115">
        <f t="shared" si="52"/>
        <v>1048.1437754165026</v>
      </c>
      <c r="BA246" s="114" t="str">
        <f t="shared" si="53"/>
        <v>A</v>
      </c>
      <c r="BB246" s="116" t="str">
        <f t="shared" si="54"/>
        <v>A</v>
      </c>
      <c r="BC246" s="115">
        <f t="shared" si="55"/>
        <v>1048.1437754165026</v>
      </c>
    </row>
    <row r="247" spans="1:55" ht="15">
      <c r="A247" s="117">
        <v>152880</v>
      </c>
      <c r="B247" s="118" t="s">
        <v>21</v>
      </c>
      <c r="C247" s="119" t="s">
        <v>281</v>
      </c>
      <c r="D247" s="119" t="s">
        <v>285</v>
      </c>
      <c r="E247" s="120">
        <v>2018</v>
      </c>
      <c r="F247" s="120" t="s">
        <v>32</v>
      </c>
      <c r="G247" s="121"/>
      <c r="H247" s="122"/>
      <c r="I247" s="123"/>
      <c r="J247" s="124"/>
      <c r="K247" s="125" t="s">
        <v>43</v>
      </c>
      <c r="L247" s="125" t="s">
        <v>23</v>
      </c>
      <c r="M247" s="125"/>
      <c r="N247" s="126"/>
      <c r="O247" s="127" t="s">
        <v>44</v>
      </c>
      <c r="P247" s="127" t="s">
        <v>25</v>
      </c>
      <c r="Q247" s="127" t="s">
        <v>157</v>
      </c>
      <c r="R247" s="127" t="s">
        <v>36</v>
      </c>
      <c r="S247" s="128">
        <v>19.2</v>
      </c>
      <c r="T247" s="129">
        <v>51.84</v>
      </c>
      <c r="U247" s="130">
        <v>1048.1437754165026</v>
      </c>
      <c r="V247" s="131">
        <v>1268.2539682539682</v>
      </c>
      <c r="W247" s="108">
        <f t="shared" si="42"/>
        <v>660.3305785123966</v>
      </c>
      <c r="X247" s="109">
        <f t="shared" si="43"/>
        <v>798.9999999999999</v>
      </c>
      <c r="Y247" s="110"/>
      <c r="Z247" s="138">
        <f t="shared" si="44"/>
        <v>37</v>
      </c>
      <c r="AA247" s="138"/>
      <c r="AB247" s="138"/>
      <c r="AC247" s="110"/>
      <c r="AD247" s="139">
        <f t="shared" si="45"/>
        <v>1048.1437754165026</v>
      </c>
      <c r="AE247" s="140"/>
      <c r="AF247" s="140"/>
      <c r="AG247" s="140"/>
      <c r="AH247" s="140"/>
      <c r="AI247" s="140"/>
      <c r="AJ247" s="140"/>
      <c r="AK247" s="141"/>
      <c r="AL247" s="142">
        <f t="shared" si="46"/>
        <v>0</v>
      </c>
      <c r="AM247" s="143"/>
      <c r="AN247" s="144"/>
      <c r="AO247" s="110"/>
      <c r="AP247" s="111">
        <f t="shared" si="47"/>
        <v>-387.813196904106</v>
      </c>
      <c r="AQ247" s="112">
        <f t="shared" si="48"/>
        <v>-0.5873015873015874</v>
      </c>
      <c r="AR247" s="112">
        <f t="shared" si="49"/>
        <v>-0.37</v>
      </c>
      <c r="AX247" s="113">
        <f t="shared" si="50"/>
        <v>1048.1437754165026</v>
      </c>
      <c r="AY247" s="114" t="str">
        <f t="shared" si="51"/>
        <v>A</v>
      </c>
      <c r="AZ247" s="115">
        <f t="shared" si="52"/>
        <v>1048.1437754165026</v>
      </c>
      <c r="BA247" s="114" t="str">
        <f t="shared" si="53"/>
        <v>A</v>
      </c>
      <c r="BB247" s="116" t="str">
        <f t="shared" si="54"/>
        <v>A</v>
      </c>
      <c r="BC247" s="115">
        <f t="shared" si="55"/>
        <v>1048.1437754165026</v>
      </c>
    </row>
    <row r="248" spans="1:55" ht="17.25">
      <c r="A248" s="95"/>
      <c r="B248" s="96"/>
      <c r="C248" s="97" t="s">
        <v>286</v>
      </c>
      <c r="D248" s="98"/>
      <c r="E248" s="99"/>
      <c r="F248" s="99"/>
      <c r="G248" s="100"/>
      <c r="H248" s="100"/>
      <c r="I248" s="100"/>
      <c r="J248" s="101"/>
      <c r="K248" s="102" t="s">
        <v>20</v>
      </c>
      <c r="L248" s="99" t="s">
        <v>20</v>
      </c>
      <c r="M248" s="99" t="s">
        <v>20</v>
      </c>
      <c r="N248" s="99" t="s">
        <v>20</v>
      </c>
      <c r="O248" s="103" t="s">
        <v>20</v>
      </c>
      <c r="P248" s="104" t="s">
        <v>20</v>
      </c>
      <c r="Q248" s="103"/>
      <c r="R248" s="103"/>
      <c r="S248" s="103"/>
      <c r="T248" s="105"/>
      <c r="U248" s="106"/>
      <c r="V248" s="107"/>
      <c r="W248" s="108" t="str">
        <f t="shared" si="42"/>
        <v> </v>
      </c>
      <c r="X248" s="109" t="str">
        <f t="shared" si="43"/>
        <v> </v>
      </c>
      <c r="Y248" s="110"/>
      <c r="Z248" s="138" t="str">
        <f t="shared" si="44"/>
        <v> </v>
      </c>
      <c r="AA248" s="138"/>
      <c r="AB248" s="138"/>
      <c r="AC248" s="110"/>
      <c r="AD248" s="139">
        <f t="shared" si="45"/>
      </c>
      <c r="AE248" s="140"/>
      <c r="AF248" s="140"/>
      <c r="AG248" s="140"/>
      <c r="AH248" s="140"/>
      <c r="AI248" s="140"/>
      <c r="AJ248" s="140"/>
      <c r="AK248" s="141"/>
      <c r="AL248" s="142">
        <f t="shared" si="46"/>
      </c>
      <c r="AM248" s="143"/>
      <c r="AN248" s="144"/>
      <c r="AO248" s="110"/>
      <c r="AP248" s="111">
        <f t="shared" si="47"/>
      </c>
      <c r="AQ248" s="112">
        <f t="shared" si="48"/>
      </c>
      <c r="AR248" s="112">
        <f t="shared" si="49"/>
      </c>
      <c r="AX248" s="113" t="str">
        <f t="shared" si="50"/>
        <v> </v>
      </c>
      <c r="AY248" s="114">
        <f t="shared" si="51"/>
      </c>
      <c r="AZ248" s="115" t="str">
        <f t="shared" si="52"/>
        <v> </v>
      </c>
      <c r="BA248" s="114" t="str">
        <f t="shared" si="53"/>
        <v>N</v>
      </c>
      <c r="BB248" s="116" t="str">
        <f t="shared" si="54"/>
        <v>A</v>
      </c>
      <c r="BC248" s="115" t="str">
        <f t="shared" si="55"/>
        <v> </v>
      </c>
    </row>
    <row r="249" spans="1:55" ht="15">
      <c r="A249" s="117">
        <v>158352</v>
      </c>
      <c r="B249" s="118" t="s">
        <v>21</v>
      </c>
      <c r="C249" s="119" t="s">
        <v>286</v>
      </c>
      <c r="D249" s="119" t="s">
        <v>287</v>
      </c>
      <c r="E249" s="120">
        <v>2020</v>
      </c>
      <c r="F249" s="120" t="s">
        <v>32</v>
      </c>
      <c r="G249" s="121"/>
      <c r="H249" s="122"/>
      <c r="I249" s="123"/>
      <c r="J249" s="124"/>
      <c r="K249" s="125" t="s">
        <v>43</v>
      </c>
      <c r="L249" s="125" t="s">
        <v>23</v>
      </c>
      <c r="M249" s="125"/>
      <c r="N249" s="126"/>
      <c r="O249" s="127" t="s">
        <v>93</v>
      </c>
      <c r="P249" s="127" t="s">
        <v>25</v>
      </c>
      <c r="Q249" s="127">
        <v>1.54</v>
      </c>
      <c r="R249" s="127" t="s">
        <v>36</v>
      </c>
      <c r="S249" s="128">
        <v>17.2</v>
      </c>
      <c r="T249" s="129">
        <v>61.6</v>
      </c>
      <c r="U249" s="130">
        <v>890.7254361799817</v>
      </c>
      <c r="V249" s="131">
        <v>1077.7777777777778</v>
      </c>
      <c r="W249" s="108">
        <f t="shared" si="42"/>
        <v>561.1570247933885</v>
      </c>
      <c r="X249" s="109">
        <f t="shared" si="43"/>
        <v>679</v>
      </c>
      <c r="Y249" s="110"/>
      <c r="Z249" s="138">
        <f t="shared" si="44"/>
        <v>37</v>
      </c>
      <c r="AA249" s="138"/>
      <c r="AB249" s="138"/>
      <c r="AC249" s="110"/>
      <c r="AD249" s="139">
        <f t="shared" si="45"/>
        <v>890.7254361799817</v>
      </c>
      <c r="AE249" s="140"/>
      <c r="AF249" s="140"/>
      <c r="AG249" s="140"/>
      <c r="AH249" s="140"/>
      <c r="AI249" s="140"/>
      <c r="AJ249" s="140"/>
      <c r="AK249" s="141"/>
      <c r="AL249" s="142">
        <f t="shared" si="46"/>
        <v>0</v>
      </c>
      <c r="AM249" s="143"/>
      <c r="AN249" s="144"/>
      <c r="AO249" s="110"/>
      <c r="AP249" s="111">
        <f t="shared" si="47"/>
        <v>-329.5684113865932</v>
      </c>
      <c r="AQ249" s="112">
        <f t="shared" si="48"/>
        <v>-0.5873015873015872</v>
      </c>
      <c r="AR249" s="112">
        <f t="shared" si="49"/>
        <v>-0.37</v>
      </c>
      <c r="AX249" s="113">
        <f t="shared" si="50"/>
        <v>890.7254361799817</v>
      </c>
      <c r="AY249" s="114" t="str">
        <f t="shared" si="51"/>
        <v>A</v>
      </c>
      <c r="AZ249" s="115">
        <f t="shared" si="52"/>
        <v>890.7254361799817</v>
      </c>
      <c r="BA249" s="114" t="str">
        <f t="shared" si="53"/>
        <v>A</v>
      </c>
      <c r="BB249" s="116" t="str">
        <f t="shared" si="54"/>
        <v>A</v>
      </c>
      <c r="BC249" s="115">
        <f t="shared" si="55"/>
        <v>890.7254361799817</v>
      </c>
    </row>
    <row r="250" spans="1:55" ht="15">
      <c r="A250" s="117">
        <v>158353</v>
      </c>
      <c r="B250" s="118" t="s">
        <v>21</v>
      </c>
      <c r="C250" s="119" t="s">
        <v>286</v>
      </c>
      <c r="D250" s="119" t="s">
        <v>288</v>
      </c>
      <c r="E250" s="120">
        <v>2020</v>
      </c>
      <c r="F250" s="120" t="s">
        <v>32</v>
      </c>
      <c r="G250" s="121"/>
      <c r="H250" s="122"/>
      <c r="I250" s="123"/>
      <c r="J250" s="124"/>
      <c r="K250" s="125" t="s">
        <v>43</v>
      </c>
      <c r="L250" s="125" t="s">
        <v>23</v>
      </c>
      <c r="M250" s="125"/>
      <c r="N250" s="126"/>
      <c r="O250" s="127" t="s">
        <v>93</v>
      </c>
      <c r="P250" s="127" t="s">
        <v>25</v>
      </c>
      <c r="Q250" s="127">
        <v>1.54</v>
      </c>
      <c r="R250" s="127" t="s">
        <v>36</v>
      </c>
      <c r="S250" s="128">
        <v>17.2</v>
      </c>
      <c r="T250" s="129">
        <v>61.6</v>
      </c>
      <c r="U250" s="130">
        <v>890.7254361799817</v>
      </c>
      <c r="V250" s="131">
        <v>1077.7777777777778</v>
      </c>
      <c r="W250" s="108">
        <f t="shared" si="42"/>
        <v>561.1570247933885</v>
      </c>
      <c r="X250" s="109">
        <f t="shared" si="43"/>
        <v>679</v>
      </c>
      <c r="Y250" s="110"/>
      <c r="Z250" s="138">
        <f t="shared" si="44"/>
        <v>37</v>
      </c>
      <c r="AA250" s="138"/>
      <c r="AB250" s="138"/>
      <c r="AC250" s="110"/>
      <c r="AD250" s="139">
        <f t="shared" si="45"/>
        <v>890.7254361799817</v>
      </c>
      <c r="AE250" s="140"/>
      <c r="AF250" s="140"/>
      <c r="AG250" s="140"/>
      <c r="AH250" s="140"/>
      <c r="AI250" s="140"/>
      <c r="AJ250" s="140"/>
      <c r="AK250" s="141"/>
      <c r="AL250" s="142">
        <f t="shared" si="46"/>
        <v>0</v>
      </c>
      <c r="AM250" s="143"/>
      <c r="AN250" s="144"/>
      <c r="AO250" s="110"/>
      <c r="AP250" s="111">
        <f t="shared" si="47"/>
        <v>-329.5684113865932</v>
      </c>
      <c r="AQ250" s="112">
        <f t="shared" si="48"/>
        <v>-0.5873015873015872</v>
      </c>
      <c r="AR250" s="112">
        <f t="shared" si="49"/>
        <v>-0.37</v>
      </c>
      <c r="AX250" s="113">
        <f t="shared" si="50"/>
        <v>890.7254361799817</v>
      </c>
      <c r="AY250" s="114" t="str">
        <f t="shared" si="51"/>
        <v>A</v>
      </c>
      <c r="AZ250" s="115">
        <f t="shared" si="52"/>
        <v>890.7254361799817</v>
      </c>
      <c r="BA250" s="114" t="str">
        <f t="shared" si="53"/>
        <v>A</v>
      </c>
      <c r="BB250" s="116" t="str">
        <f t="shared" si="54"/>
        <v>A</v>
      </c>
      <c r="BC250" s="115">
        <f t="shared" si="55"/>
        <v>890.7254361799817</v>
      </c>
    </row>
    <row r="251" spans="1:55" ht="15">
      <c r="A251" s="117">
        <v>158354</v>
      </c>
      <c r="B251" s="118" t="s">
        <v>21</v>
      </c>
      <c r="C251" s="119" t="s">
        <v>286</v>
      </c>
      <c r="D251" s="119" t="s">
        <v>289</v>
      </c>
      <c r="E251" s="120">
        <v>2020</v>
      </c>
      <c r="F251" s="120" t="s">
        <v>32</v>
      </c>
      <c r="G251" s="121"/>
      <c r="H251" s="122"/>
      <c r="I251" s="123"/>
      <c r="J251" s="124"/>
      <c r="K251" s="125" t="s">
        <v>43</v>
      </c>
      <c r="L251" s="125" t="s">
        <v>23</v>
      </c>
      <c r="M251" s="125"/>
      <c r="N251" s="126"/>
      <c r="O251" s="127" t="s">
        <v>93</v>
      </c>
      <c r="P251" s="127" t="s">
        <v>25</v>
      </c>
      <c r="Q251" s="127">
        <v>1.54</v>
      </c>
      <c r="R251" s="127" t="s">
        <v>36</v>
      </c>
      <c r="S251" s="128">
        <v>17.2</v>
      </c>
      <c r="T251" s="129">
        <v>61.6</v>
      </c>
      <c r="U251" s="130">
        <v>890.7254361799817</v>
      </c>
      <c r="V251" s="131">
        <v>1077.7777777777778</v>
      </c>
      <c r="W251" s="108">
        <f t="shared" si="42"/>
        <v>561.1570247933885</v>
      </c>
      <c r="X251" s="109">
        <f t="shared" si="43"/>
        <v>679</v>
      </c>
      <c r="Y251" s="110"/>
      <c r="Z251" s="138">
        <f t="shared" si="44"/>
        <v>37</v>
      </c>
      <c r="AA251" s="138"/>
      <c r="AB251" s="138"/>
      <c r="AC251" s="110"/>
      <c r="AD251" s="139">
        <f t="shared" si="45"/>
        <v>890.7254361799817</v>
      </c>
      <c r="AE251" s="140"/>
      <c r="AF251" s="140"/>
      <c r="AG251" s="140"/>
      <c r="AH251" s="140"/>
      <c r="AI251" s="140"/>
      <c r="AJ251" s="140"/>
      <c r="AK251" s="141"/>
      <c r="AL251" s="142">
        <f t="shared" si="46"/>
        <v>0</v>
      </c>
      <c r="AM251" s="143"/>
      <c r="AN251" s="144"/>
      <c r="AO251" s="110"/>
      <c r="AP251" s="111">
        <f t="shared" si="47"/>
        <v>-329.5684113865932</v>
      </c>
      <c r="AQ251" s="112">
        <f t="shared" si="48"/>
        <v>-0.5873015873015872</v>
      </c>
      <c r="AR251" s="112">
        <f t="shared" si="49"/>
        <v>-0.37</v>
      </c>
      <c r="AX251" s="113">
        <f t="shared" si="50"/>
        <v>890.7254361799817</v>
      </c>
      <c r="AY251" s="114" t="str">
        <f t="shared" si="51"/>
        <v>A</v>
      </c>
      <c r="AZ251" s="115">
        <f t="shared" si="52"/>
        <v>890.7254361799817</v>
      </c>
      <c r="BA251" s="114" t="str">
        <f t="shared" si="53"/>
        <v>A</v>
      </c>
      <c r="BB251" s="116" t="str">
        <f t="shared" si="54"/>
        <v>A</v>
      </c>
      <c r="BC251" s="115">
        <f t="shared" si="55"/>
        <v>890.7254361799817</v>
      </c>
    </row>
    <row r="252" spans="1:55" ht="15">
      <c r="A252" s="117">
        <v>158355</v>
      </c>
      <c r="B252" s="118" t="s">
        <v>21</v>
      </c>
      <c r="C252" s="119" t="s">
        <v>286</v>
      </c>
      <c r="D252" s="119" t="s">
        <v>290</v>
      </c>
      <c r="E252" s="120">
        <v>2020</v>
      </c>
      <c r="F252" s="120" t="s">
        <v>32</v>
      </c>
      <c r="G252" s="121"/>
      <c r="H252" s="122"/>
      <c r="I252" s="123"/>
      <c r="J252" s="124"/>
      <c r="K252" s="125" t="s">
        <v>43</v>
      </c>
      <c r="L252" s="125" t="s">
        <v>23</v>
      </c>
      <c r="M252" s="125"/>
      <c r="N252" s="126"/>
      <c r="O252" s="127" t="s">
        <v>93</v>
      </c>
      <c r="P252" s="127" t="s">
        <v>25</v>
      </c>
      <c r="Q252" s="127">
        <v>1.54</v>
      </c>
      <c r="R252" s="127" t="s">
        <v>36</v>
      </c>
      <c r="S252" s="128">
        <v>17.2</v>
      </c>
      <c r="T252" s="129">
        <v>61.6</v>
      </c>
      <c r="U252" s="130">
        <v>890.7254361799817</v>
      </c>
      <c r="V252" s="131">
        <v>1077.7777777777778</v>
      </c>
      <c r="W252" s="108">
        <f t="shared" si="42"/>
        <v>561.1570247933885</v>
      </c>
      <c r="X252" s="109">
        <f t="shared" si="43"/>
        <v>679</v>
      </c>
      <c r="Y252" s="110"/>
      <c r="Z252" s="138">
        <f t="shared" si="44"/>
        <v>37</v>
      </c>
      <c r="AA252" s="138"/>
      <c r="AB252" s="138"/>
      <c r="AC252" s="110"/>
      <c r="AD252" s="139">
        <f t="shared" si="45"/>
        <v>890.7254361799817</v>
      </c>
      <c r="AE252" s="140"/>
      <c r="AF252" s="140"/>
      <c r="AG252" s="140"/>
      <c r="AH252" s="140"/>
      <c r="AI252" s="140"/>
      <c r="AJ252" s="140"/>
      <c r="AK252" s="141"/>
      <c r="AL252" s="142">
        <f t="shared" si="46"/>
        <v>0</v>
      </c>
      <c r="AM252" s="143"/>
      <c r="AN252" s="144"/>
      <c r="AO252" s="110"/>
      <c r="AP252" s="111">
        <f t="shared" si="47"/>
        <v>-329.5684113865932</v>
      </c>
      <c r="AQ252" s="112">
        <f t="shared" si="48"/>
        <v>-0.5873015873015872</v>
      </c>
      <c r="AR252" s="112">
        <f t="shared" si="49"/>
        <v>-0.37</v>
      </c>
      <c r="AX252" s="113">
        <f t="shared" si="50"/>
        <v>890.7254361799817</v>
      </c>
      <c r="AY252" s="114" t="str">
        <f t="shared" si="51"/>
        <v>A</v>
      </c>
      <c r="AZ252" s="115">
        <f t="shared" si="52"/>
        <v>890.7254361799817</v>
      </c>
      <c r="BA252" s="114" t="str">
        <f t="shared" si="53"/>
        <v>A</v>
      </c>
      <c r="BB252" s="116" t="str">
        <f t="shared" si="54"/>
        <v>A</v>
      </c>
      <c r="BC252" s="115">
        <f t="shared" si="55"/>
        <v>890.7254361799817</v>
      </c>
    </row>
    <row r="253" spans="1:55" ht="17.25">
      <c r="A253" s="95"/>
      <c r="B253" s="96"/>
      <c r="C253" s="97" t="s">
        <v>114</v>
      </c>
      <c r="D253" s="98"/>
      <c r="E253" s="99"/>
      <c r="F253" s="99"/>
      <c r="G253" s="100"/>
      <c r="H253" s="100"/>
      <c r="I253" s="100"/>
      <c r="J253" s="101"/>
      <c r="K253" s="102" t="s">
        <v>20</v>
      </c>
      <c r="L253" s="99" t="s">
        <v>20</v>
      </c>
      <c r="M253" s="99" t="s">
        <v>20</v>
      </c>
      <c r="N253" s="99" t="s">
        <v>20</v>
      </c>
      <c r="O253" s="103" t="s">
        <v>20</v>
      </c>
      <c r="P253" s="104" t="s">
        <v>20</v>
      </c>
      <c r="Q253" s="103"/>
      <c r="R253" s="103"/>
      <c r="S253" s="103"/>
      <c r="T253" s="105"/>
      <c r="U253" s="106"/>
      <c r="V253" s="107"/>
      <c r="W253" s="108" t="str">
        <f t="shared" si="42"/>
        <v> </v>
      </c>
      <c r="X253" s="109" t="str">
        <f t="shared" si="43"/>
        <v> </v>
      </c>
      <c r="Y253" s="110"/>
      <c r="Z253" s="138" t="str">
        <f t="shared" si="44"/>
        <v> </v>
      </c>
      <c r="AA253" s="138"/>
      <c r="AB253" s="138"/>
      <c r="AC253" s="110"/>
      <c r="AD253" s="139">
        <f t="shared" si="45"/>
      </c>
      <c r="AE253" s="140"/>
      <c r="AF253" s="140"/>
      <c r="AG253" s="140"/>
      <c r="AH253" s="140"/>
      <c r="AI253" s="140"/>
      <c r="AJ253" s="140"/>
      <c r="AK253" s="141"/>
      <c r="AL253" s="142">
        <f t="shared" si="46"/>
      </c>
      <c r="AM253" s="143"/>
      <c r="AN253" s="144"/>
      <c r="AO253" s="110"/>
      <c r="AP253" s="111">
        <f t="shared" si="47"/>
      </c>
      <c r="AQ253" s="112">
        <f t="shared" si="48"/>
      </c>
      <c r="AR253" s="112">
        <f t="shared" si="49"/>
      </c>
      <c r="AX253" s="113" t="str">
        <f t="shared" si="50"/>
        <v> </v>
      </c>
      <c r="AY253" s="114">
        <f t="shared" si="51"/>
      </c>
      <c r="AZ253" s="115" t="str">
        <f t="shared" si="52"/>
        <v> </v>
      </c>
      <c r="BA253" s="114" t="str">
        <f t="shared" si="53"/>
        <v>N</v>
      </c>
      <c r="BB253" s="116" t="str">
        <f t="shared" si="54"/>
        <v>A</v>
      </c>
      <c r="BC253" s="115" t="str">
        <f t="shared" si="55"/>
        <v> </v>
      </c>
    </row>
    <row r="254" spans="1:55" ht="15">
      <c r="A254" s="117">
        <v>154867</v>
      </c>
      <c r="B254" s="118" t="s">
        <v>21</v>
      </c>
      <c r="C254" s="119" t="s">
        <v>291</v>
      </c>
      <c r="D254" s="119" t="s">
        <v>292</v>
      </c>
      <c r="E254" s="120">
        <v>2020</v>
      </c>
      <c r="F254" s="120"/>
      <c r="G254" s="121"/>
      <c r="H254" s="122"/>
      <c r="I254" s="123"/>
      <c r="J254" s="124"/>
      <c r="K254" s="125" t="s">
        <v>23</v>
      </c>
      <c r="L254" s="125" t="s">
        <v>23</v>
      </c>
      <c r="M254" s="125" t="s">
        <v>33</v>
      </c>
      <c r="N254" s="126" t="s">
        <v>293</v>
      </c>
      <c r="O254" s="127" t="s">
        <v>35</v>
      </c>
      <c r="P254" s="127" t="s">
        <v>294</v>
      </c>
      <c r="Q254" s="127">
        <v>60</v>
      </c>
      <c r="R254" s="127" t="s">
        <v>26</v>
      </c>
      <c r="S254" s="128">
        <v>15.5</v>
      </c>
      <c r="T254" s="129">
        <v>60</v>
      </c>
      <c r="U254" s="130">
        <v>654.5979273252001</v>
      </c>
      <c r="V254" s="131">
        <v>792.063492063492</v>
      </c>
      <c r="W254" s="108">
        <f t="shared" si="42"/>
        <v>412.39669421487605</v>
      </c>
      <c r="X254" s="109">
        <f t="shared" si="43"/>
        <v>499</v>
      </c>
      <c r="Y254" s="110"/>
      <c r="Z254" s="138">
        <f t="shared" si="44"/>
        <v>37</v>
      </c>
      <c r="AA254" s="138"/>
      <c r="AB254" s="138"/>
      <c r="AC254" s="110"/>
      <c r="AD254" s="139">
        <f t="shared" si="45"/>
        <v>654.5979273252001</v>
      </c>
      <c r="AE254" s="140"/>
      <c r="AF254" s="140"/>
      <c r="AG254" s="140"/>
      <c r="AH254" s="140"/>
      <c r="AI254" s="140"/>
      <c r="AJ254" s="140"/>
      <c r="AK254" s="141"/>
      <c r="AL254" s="142">
        <f t="shared" si="46"/>
        <v>0</v>
      </c>
      <c r="AM254" s="143"/>
      <c r="AN254" s="144"/>
      <c r="AO254" s="110"/>
      <c r="AP254" s="111">
        <f t="shared" si="47"/>
        <v>-242.20123311032404</v>
      </c>
      <c r="AQ254" s="112">
        <f t="shared" si="48"/>
        <v>-0.5873015873015874</v>
      </c>
      <c r="AR254" s="112">
        <f t="shared" si="49"/>
        <v>-0.37</v>
      </c>
      <c r="AX254" s="113">
        <f t="shared" si="50"/>
        <v>654.5979273252001</v>
      </c>
      <c r="AY254" s="114" t="str">
        <f t="shared" si="51"/>
        <v>A</v>
      </c>
      <c r="AZ254" s="115">
        <f t="shared" si="52"/>
        <v>654.5979273252001</v>
      </c>
      <c r="BA254" s="114" t="str">
        <f t="shared" si="53"/>
        <v>N</v>
      </c>
      <c r="BB254" s="116" t="str">
        <f t="shared" si="54"/>
        <v>A</v>
      </c>
      <c r="BC254" s="115">
        <f t="shared" si="55"/>
        <v>654.5979273252001</v>
      </c>
    </row>
    <row r="255" spans="1:55" ht="15">
      <c r="A255" s="117">
        <v>154868</v>
      </c>
      <c r="B255" s="118" t="s">
        <v>21</v>
      </c>
      <c r="C255" s="119" t="s">
        <v>291</v>
      </c>
      <c r="D255" s="119" t="s">
        <v>295</v>
      </c>
      <c r="E255" s="120">
        <v>2020</v>
      </c>
      <c r="F255" s="120"/>
      <c r="G255" s="121"/>
      <c r="H255" s="122"/>
      <c r="I255" s="123"/>
      <c r="J255" s="124"/>
      <c r="K255" s="125" t="s">
        <v>23</v>
      </c>
      <c r="L255" s="125" t="s">
        <v>23</v>
      </c>
      <c r="M255" s="125" t="s">
        <v>33</v>
      </c>
      <c r="N255" s="126" t="s">
        <v>293</v>
      </c>
      <c r="O255" s="127" t="s">
        <v>35</v>
      </c>
      <c r="P255" s="127" t="s">
        <v>294</v>
      </c>
      <c r="Q255" s="127">
        <v>60</v>
      </c>
      <c r="R255" s="127" t="s">
        <v>26</v>
      </c>
      <c r="S255" s="128">
        <v>15.5</v>
      </c>
      <c r="T255" s="129">
        <v>60</v>
      </c>
      <c r="U255" s="130">
        <v>654.5979273252001</v>
      </c>
      <c r="V255" s="131">
        <v>792.063492063492</v>
      </c>
      <c r="W255" s="108">
        <f t="shared" si="42"/>
        <v>412.39669421487605</v>
      </c>
      <c r="X255" s="109">
        <f t="shared" si="43"/>
        <v>499</v>
      </c>
      <c r="Y255" s="110"/>
      <c r="Z255" s="138">
        <f t="shared" si="44"/>
        <v>37</v>
      </c>
      <c r="AA255" s="138"/>
      <c r="AB255" s="138"/>
      <c r="AC255" s="110"/>
      <c r="AD255" s="139">
        <f t="shared" si="45"/>
        <v>654.5979273252001</v>
      </c>
      <c r="AE255" s="140"/>
      <c r="AF255" s="140"/>
      <c r="AG255" s="140"/>
      <c r="AH255" s="140"/>
      <c r="AI255" s="140"/>
      <c r="AJ255" s="140"/>
      <c r="AK255" s="141"/>
      <c r="AL255" s="142">
        <f t="shared" si="46"/>
        <v>0</v>
      </c>
      <c r="AM255" s="143"/>
      <c r="AN255" s="144"/>
      <c r="AO255" s="110"/>
      <c r="AP255" s="111">
        <f t="shared" si="47"/>
        <v>-242.20123311032404</v>
      </c>
      <c r="AQ255" s="112">
        <f t="shared" si="48"/>
        <v>-0.5873015873015874</v>
      </c>
      <c r="AR255" s="112">
        <f t="shared" si="49"/>
        <v>-0.37</v>
      </c>
      <c r="AX255" s="113">
        <f t="shared" si="50"/>
        <v>654.5979273252001</v>
      </c>
      <c r="AY255" s="114" t="str">
        <f t="shared" si="51"/>
        <v>A</v>
      </c>
      <c r="AZ255" s="115">
        <f t="shared" si="52"/>
        <v>654.5979273252001</v>
      </c>
      <c r="BA255" s="114" t="str">
        <f t="shared" si="53"/>
        <v>N</v>
      </c>
      <c r="BB255" s="116" t="str">
        <f t="shared" si="54"/>
        <v>A</v>
      </c>
      <c r="BC255" s="115">
        <f t="shared" si="55"/>
        <v>654.5979273252001</v>
      </c>
    </row>
    <row r="256" spans="1:55" ht="15">
      <c r="A256" s="117">
        <v>154866</v>
      </c>
      <c r="B256" s="118" t="s">
        <v>21</v>
      </c>
      <c r="C256" s="119" t="s">
        <v>291</v>
      </c>
      <c r="D256" s="119" t="s">
        <v>296</v>
      </c>
      <c r="E256" s="120">
        <v>2020</v>
      </c>
      <c r="F256" s="120"/>
      <c r="G256" s="121"/>
      <c r="H256" s="122"/>
      <c r="I256" s="123"/>
      <c r="J256" s="124"/>
      <c r="K256" s="125" t="s">
        <v>23</v>
      </c>
      <c r="L256" s="125" t="s">
        <v>23</v>
      </c>
      <c r="M256" s="125" t="s">
        <v>33</v>
      </c>
      <c r="N256" s="126" t="s">
        <v>293</v>
      </c>
      <c r="O256" s="127" t="s">
        <v>35</v>
      </c>
      <c r="P256" s="127" t="s">
        <v>294</v>
      </c>
      <c r="Q256" s="127">
        <v>60</v>
      </c>
      <c r="R256" s="127" t="s">
        <v>26</v>
      </c>
      <c r="S256" s="128">
        <v>15.5</v>
      </c>
      <c r="T256" s="129">
        <v>60</v>
      </c>
      <c r="U256" s="130">
        <v>654.5979273252001</v>
      </c>
      <c r="V256" s="131">
        <v>792.063492063492</v>
      </c>
      <c r="W256" s="108">
        <f t="shared" si="42"/>
        <v>412.39669421487605</v>
      </c>
      <c r="X256" s="109">
        <f t="shared" si="43"/>
        <v>499</v>
      </c>
      <c r="Y256" s="110"/>
      <c r="Z256" s="138">
        <f t="shared" si="44"/>
        <v>37</v>
      </c>
      <c r="AA256" s="138"/>
      <c r="AB256" s="138"/>
      <c r="AC256" s="110"/>
      <c r="AD256" s="139">
        <f t="shared" si="45"/>
        <v>654.5979273252001</v>
      </c>
      <c r="AE256" s="140"/>
      <c r="AF256" s="140"/>
      <c r="AG256" s="140"/>
      <c r="AH256" s="140"/>
      <c r="AI256" s="140"/>
      <c r="AJ256" s="140"/>
      <c r="AK256" s="141"/>
      <c r="AL256" s="142">
        <f t="shared" si="46"/>
        <v>0</v>
      </c>
      <c r="AM256" s="143"/>
      <c r="AN256" s="144"/>
      <c r="AO256" s="110"/>
      <c r="AP256" s="111">
        <f t="shared" si="47"/>
        <v>-242.20123311032404</v>
      </c>
      <c r="AQ256" s="112">
        <f t="shared" si="48"/>
        <v>-0.5873015873015874</v>
      </c>
      <c r="AR256" s="112">
        <f t="shared" si="49"/>
        <v>-0.37</v>
      </c>
      <c r="AX256" s="113">
        <f t="shared" si="50"/>
        <v>654.5979273252001</v>
      </c>
      <c r="AY256" s="114" t="str">
        <f t="shared" si="51"/>
        <v>A</v>
      </c>
      <c r="AZ256" s="115">
        <f t="shared" si="52"/>
        <v>654.5979273252001</v>
      </c>
      <c r="BA256" s="114" t="str">
        <f t="shared" si="53"/>
        <v>N</v>
      </c>
      <c r="BB256" s="116" t="str">
        <f t="shared" si="54"/>
        <v>A</v>
      </c>
      <c r="BC256" s="115">
        <f t="shared" si="55"/>
        <v>654.5979273252001</v>
      </c>
    </row>
    <row r="257" spans="1:55" ht="17.25">
      <c r="A257" s="95"/>
      <c r="B257" s="96"/>
      <c r="C257" s="97" t="s">
        <v>297</v>
      </c>
      <c r="D257" s="98"/>
      <c r="E257" s="99"/>
      <c r="F257" s="99"/>
      <c r="G257" s="100"/>
      <c r="H257" s="100"/>
      <c r="I257" s="100"/>
      <c r="J257" s="101"/>
      <c r="K257" s="102" t="s">
        <v>20</v>
      </c>
      <c r="L257" s="99" t="s">
        <v>20</v>
      </c>
      <c r="M257" s="99" t="s">
        <v>20</v>
      </c>
      <c r="N257" s="99" t="s">
        <v>20</v>
      </c>
      <c r="O257" s="103" t="s">
        <v>20</v>
      </c>
      <c r="P257" s="104" t="s">
        <v>20</v>
      </c>
      <c r="Q257" s="103"/>
      <c r="R257" s="103"/>
      <c r="S257" s="103"/>
      <c r="T257" s="105"/>
      <c r="U257" s="106"/>
      <c r="V257" s="107"/>
      <c r="W257" s="108" t="str">
        <f t="shared" si="42"/>
        <v> </v>
      </c>
      <c r="X257" s="109" t="str">
        <f t="shared" si="43"/>
        <v> </v>
      </c>
      <c r="Y257" s="110"/>
      <c r="Z257" s="138" t="str">
        <f t="shared" si="44"/>
        <v> </v>
      </c>
      <c r="AA257" s="138"/>
      <c r="AB257" s="138"/>
      <c r="AC257" s="110"/>
      <c r="AD257" s="139">
        <f t="shared" si="45"/>
      </c>
      <c r="AE257" s="140"/>
      <c r="AF257" s="140"/>
      <c r="AG257" s="140"/>
      <c r="AH257" s="140"/>
      <c r="AI257" s="140"/>
      <c r="AJ257" s="140"/>
      <c r="AK257" s="141"/>
      <c r="AL257" s="142">
        <f t="shared" si="46"/>
      </c>
      <c r="AM257" s="143"/>
      <c r="AN257" s="144"/>
      <c r="AO257" s="110"/>
      <c r="AP257" s="111">
        <f t="shared" si="47"/>
      </c>
      <c r="AQ257" s="112">
        <f t="shared" si="48"/>
      </c>
      <c r="AR257" s="112">
        <f t="shared" si="49"/>
      </c>
      <c r="AX257" s="113" t="str">
        <f t="shared" si="50"/>
        <v> </v>
      </c>
      <c r="AY257" s="114">
        <f t="shared" si="51"/>
      </c>
      <c r="AZ257" s="115" t="str">
        <f t="shared" si="52"/>
        <v> </v>
      </c>
      <c r="BA257" s="114" t="str">
        <f t="shared" si="53"/>
        <v>N</v>
      </c>
      <c r="BB257" s="116" t="str">
        <f t="shared" si="54"/>
        <v>A</v>
      </c>
      <c r="BC257" s="115" t="str">
        <f t="shared" si="55"/>
        <v> </v>
      </c>
    </row>
    <row r="258" spans="1:55" ht="15">
      <c r="A258" s="117">
        <v>164530</v>
      </c>
      <c r="B258" s="118" t="s">
        <v>21</v>
      </c>
      <c r="C258" s="119" t="s">
        <v>298</v>
      </c>
      <c r="D258" s="119" t="s">
        <v>299</v>
      </c>
      <c r="E258" s="120">
        <v>2022</v>
      </c>
      <c r="F258" s="120"/>
      <c r="G258" s="121"/>
      <c r="H258" s="122"/>
      <c r="I258" s="123"/>
      <c r="J258" s="124"/>
      <c r="K258" s="125" t="s">
        <v>23</v>
      </c>
      <c r="L258" s="125" t="s">
        <v>23</v>
      </c>
      <c r="M258" s="125" t="s">
        <v>33</v>
      </c>
      <c r="N258" s="126" t="s">
        <v>293</v>
      </c>
      <c r="O258" s="127" t="s">
        <v>35</v>
      </c>
      <c r="P258" s="127" t="s">
        <v>294</v>
      </c>
      <c r="Q258" s="127">
        <v>60</v>
      </c>
      <c r="R258" s="127" t="s">
        <v>26</v>
      </c>
      <c r="S258" s="128">
        <v>15.5</v>
      </c>
      <c r="T258" s="129">
        <v>60</v>
      </c>
      <c r="U258" s="130">
        <v>654.5979273252001</v>
      </c>
      <c r="V258" s="131">
        <v>792.063492063492</v>
      </c>
      <c r="W258" s="108">
        <f t="shared" si="42"/>
        <v>412.39669421487605</v>
      </c>
      <c r="X258" s="109">
        <f t="shared" si="43"/>
        <v>499</v>
      </c>
      <c r="Y258" s="110"/>
      <c r="Z258" s="138">
        <f t="shared" si="44"/>
        <v>37</v>
      </c>
      <c r="AA258" s="138"/>
      <c r="AB258" s="138"/>
      <c r="AC258" s="110"/>
      <c r="AD258" s="139">
        <f t="shared" si="45"/>
        <v>654.5979273252001</v>
      </c>
      <c r="AE258" s="140"/>
      <c r="AF258" s="140"/>
      <c r="AG258" s="140"/>
      <c r="AH258" s="140"/>
      <c r="AI258" s="140"/>
      <c r="AJ258" s="140"/>
      <c r="AK258" s="141"/>
      <c r="AL258" s="142">
        <f t="shared" si="46"/>
        <v>0</v>
      </c>
      <c r="AM258" s="143"/>
      <c r="AN258" s="144"/>
      <c r="AO258" s="110"/>
      <c r="AP258" s="111">
        <f t="shared" si="47"/>
        <v>-242.20123311032404</v>
      </c>
      <c r="AQ258" s="112">
        <f t="shared" si="48"/>
        <v>-0.5873015873015874</v>
      </c>
      <c r="AR258" s="112">
        <f t="shared" si="49"/>
        <v>-0.37</v>
      </c>
      <c r="AX258" s="113">
        <f t="shared" si="50"/>
        <v>654.5979273252001</v>
      </c>
      <c r="AY258" s="114" t="str">
        <f t="shared" si="51"/>
        <v>A</v>
      </c>
      <c r="AZ258" s="115">
        <f t="shared" si="52"/>
        <v>654.5979273252001</v>
      </c>
      <c r="BA258" s="114" t="str">
        <f t="shared" si="53"/>
        <v>N</v>
      </c>
      <c r="BB258" s="116" t="str">
        <f t="shared" si="54"/>
        <v>A</v>
      </c>
      <c r="BC258" s="115">
        <f t="shared" si="55"/>
        <v>654.5979273252001</v>
      </c>
    </row>
    <row r="259" spans="1:55" ht="15">
      <c r="A259" s="117">
        <v>164529</v>
      </c>
      <c r="B259" s="118" t="s">
        <v>21</v>
      </c>
      <c r="C259" s="119" t="s">
        <v>298</v>
      </c>
      <c r="D259" s="119" t="s">
        <v>300</v>
      </c>
      <c r="E259" s="120">
        <v>2022</v>
      </c>
      <c r="F259" s="120"/>
      <c r="G259" s="121"/>
      <c r="H259" s="122"/>
      <c r="I259" s="123"/>
      <c r="J259" s="124"/>
      <c r="K259" s="125" t="s">
        <v>23</v>
      </c>
      <c r="L259" s="125" t="s">
        <v>23</v>
      </c>
      <c r="M259" s="125" t="s">
        <v>33</v>
      </c>
      <c r="N259" s="126" t="s">
        <v>293</v>
      </c>
      <c r="O259" s="127" t="s">
        <v>35</v>
      </c>
      <c r="P259" s="127" t="s">
        <v>294</v>
      </c>
      <c r="Q259" s="127">
        <v>60</v>
      </c>
      <c r="R259" s="127" t="s">
        <v>26</v>
      </c>
      <c r="S259" s="128">
        <v>15.5</v>
      </c>
      <c r="T259" s="129">
        <v>60</v>
      </c>
      <c r="U259" s="130">
        <v>654.5979273252001</v>
      </c>
      <c r="V259" s="131">
        <v>792.063492063492</v>
      </c>
      <c r="W259" s="108">
        <f t="shared" si="42"/>
        <v>412.39669421487605</v>
      </c>
      <c r="X259" s="109">
        <f t="shared" si="43"/>
        <v>499</v>
      </c>
      <c r="Y259" s="110"/>
      <c r="Z259" s="138">
        <f t="shared" si="44"/>
        <v>37</v>
      </c>
      <c r="AA259" s="138"/>
      <c r="AB259" s="138"/>
      <c r="AC259" s="110"/>
      <c r="AD259" s="139">
        <f t="shared" si="45"/>
        <v>654.5979273252001</v>
      </c>
      <c r="AE259" s="140"/>
      <c r="AF259" s="140"/>
      <c r="AG259" s="140"/>
      <c r="AH259" s="140"/>
      <c r="AI259" s="140"/>
      <c r="AJ259" s="140"/>
      <c r="AK259" s="141"/>
      <c r="AL259" s="142">
        <f t="shared" si="46"/>
        <v>0</v>
      </c>
      <c r="AM259" s="143"/>
      <c r="AN259" s="144"/>
      <c r="AO259" s="110"/>
      <c r="AP259" s="111">
        <f t="shared" si="47"/>
        <v>-242.20123311032404</v>
      </c>
      <c r="AQ259" s="112">
        <f t="shared" si="48"/>
        <v>-0.5873015873015874</v>
      </c>
      <c r="AR259" s="112">
        <f t="shared" si="49"/>
        <v>-0.37</v>
      </c>
      <c r="AX259" s="113">
        <f t="shared" si="50"/>
        <v>654.5979273252001</v>
      </c>
      <c r="AY259" s="114" t="str">
        <f t="shared" si="51"/>
        <v>A</v>
      </c>
      <c r="AZ259" s="115">
        <f t="shared" si="52"/>
        <v>654.5979273252001</v>
      </c>
      <c r="BA259" s="114" t="str">
        <f t="shared" si="53"/>
        <v>N</v>
      </c>
      <c r="BB259" s="116" t="str">
        <f t="shared" si="54"/>
        <v>A</v>
      </c>
      <c r="BC259" s="115">
        <f t="shared" si="55"/>
        <v>654.5979273252001</v>
      </c>
    </row>
    <row r="260" spans="1:55" ht="15">
      <c r="A260" s="117">
        <v>164527</v>
      </c>
      <c r="B260" s="118" t="s">
        <v>21</v>
      </c>
      <c r="C260" s="119" t="s">
        <v>298</v>
      </c>
      <c r="D260" s="119" t="s">
        <v>301</v>
      </c>
      <c r="E260" s="120">
        <v>2022</v>
      </c>
      <c r="F260" s="120"/>
      <c r="G260" s="121"/>
      <c r="H260" s="122"/>
      <c r="I260" s="123"/>
      <c r="J260" s="124"/>
      <c r="K260" s="125" t="s">
        <v>23</v>
      </c>
      <c r="L260" s="125" t="s">
        <v>23</v>
      </c>
      <c r="M260" s="125" t="s">
        <v>33</v>
      </c>
      <c r="N260" s="126" t="s">
        <v>293</v>
      </c>
      <c r="O260" s="127" t="s">
        <v>35</v>
      </c>
      <c r="P260" s="127" t="s">
        <v>294</v>
      </c>
      <c r="Q260" s="127">
        <v>60</v>
      </c>
      <c r="R260" s="127" t="s">
        <v>26</v>
      </c>
      <c r="S260" s="128">
        <v>15.5</v>
      </c>
      <c r="T260" s="129">
        <v>60</v>
      </c>
      <c r="U260" s="130">
        <v>654.5979273252001</v>
      </c>
      <c r="V260" s="131">
        <v>792.063492063492</v>
      </c>
      <c r="W260" s="108">
        <f t="shared" si="42"/>
        <v>412.39669421487605</v>
      </c>
      <c r="X260" s="109">
        <f t="shared" si="43"/>
        <v>499</v>
      </c>
      <c r="Y260" s="110"/>
      <c r="Z260" s="138">
        <f t="shared" si="44"/>
        <v>37</v>
      </c>
      <c r="AA260" s="138"/>
      <c r="AB260" s="138"/>
      <c r="AC260" s="110"/>
      <c r="AD260" s="139">
        <f t="shared" si="45"/>
        <v>654.5979273252001</v>
      </c>
      <c r="AE260" s="140"/>
      <c r="AF260" s="140"/>
      <c r="AG260" s="140"/>
      <c r="AH260" s="140"/>
      <c r="AI260" s="140"/>
      <c r="AJ260" s="140"/>
      <c r="AK260" s="141"/>
      <c r="AL260" s="142">
        <f t="shared" si="46"/>
        <v>0</v>
      </c>
      <c r="AM260" s="143"/>
      <c r="AN260" s="144"/>
      <c r="AO260" s="110"/>
      <c r="AP260" s="111">
        <f t="shared" si="47"/>
        <v>-242.20123311032404</v>
      </c>
      <c r="AQ260" s="112">
        <f t="shared" si="48"/>
        <v>-0.5873015873015874</v>
      </c>
      <c r="AR260" s="112">
        <f t="shared" si="49"/>
        <v>-0.37</v>
      </c>
      <c r="AX260" s="113">
        <f t="shared" si="50"/>
        <v>654.5979273252001</v>
      </c>
      <c r="AY260" s="114" t="str">
        <f t="shared" si="51"/>
        <v>A</v>
      </c>
      <c r="AZ260" s="115">
        <f t="shared" si="52"/>
        <v>654.5979273252001</v>
      </c>
      <c r="BA260" s="114" t="str">
        <f t="shared" si="53"/>
        <v>N</v>
      </c>
      <c r="BB260" s="116" t="str">
        <f t="shared" si="54"/>
        <v>A</v>
      </c>
      <c r="BC260" s="115">
        <f t="shared" si="55"/>
        <v>654.5979273252001</v>
      </c>
    </row>
    <row r="261" spans="1:55" ht="17.25">
      <c r="A261" s="95"/>
      <c r="B261" s="96"/>
      <c r="C261" s="97" t="s">
        <v>302</v>
      </c>
      <c r="D261" s="98"/>
      <c r="E261" s="99"/>
      <c r="F261" s="99"/>
      <c r="G261" s="100"/>
      <c r="H261" s="100"/>
      <c r="I261" s="100"/>
      <c r="J261" s="101"/>
      <c r="K261" s="102" t="s">
        <v>20</v>
      </c>
      <c r="L261" s="99" t="s">
        <v>20</v>
      </c>
      <c r="M261" s="99" t="s">
        <v>20</v>
      </c>
      <c r="N261" s="99" t="s">
        <v>20</v>
      </c>
      <c r="O261" s="103" t="s">
        <v>20</v>
      </c>
      <c r="P261" s="104" t="s">
        <v>20</v>
      </c>
      <c r="Q261" s="103"/>
      <c r="R261" s="103"/>
      <c r="S261" s="103"/>
      <c r="T261" s="105"/>
      <c r="U261" s="106"/>
      <c r="V261" s="107"/>
      <c r="W261" s="108" t="str">
        <f t="shared" si="42"/>
        <v> </v>
      </c>
      <c r="X261" s="109" t="str">
        <f t="shared" si="43"/>
        <v> </v>
      </c>
      <c r="Y261" s="110"/>
      <c r="Z261" s="138" t="str">
        <f t="shared" si="44"/>
        <v> </v>
      </c>
      <c r="AA261" s="138"/>
      <c r="AB261" s="138"/>
      <c r="AC261" s="110"/>
      <c r="AD261" s="139">
        <f t="shared" si="45"/>
      </c>
      <c r="AE261" s="140"/>
      <c r="AF261" s="140"/>
      <c r="AG261" s="140"/>
      <c r="AH261" s="140"/>
      <c r="AI261" s="140"/>
      <c r="AJ261" s="140"/>
      <c r="AK261" s="141"/>
      <c r="AL261" s="142">
        <f t="shared" si="46"/>
      </c>
      <c r="AM261" s="143"/>
      <c r="AN261" s="144"/>
      <c r="AO261" s="110"/>
      <c r="AP261" s="111">
        <f t="shared" si="47"/>
      </c>
      <c r="AQ261" s="112">
        <f t="shared" si="48"/>
      </c>
      <c r="AR261" s="112">
        <f t="shared" si="49"/>
      </c>
      <c r="AX261" s="113" t="str">
        <f t="shared" si="50"/>
        <v> </v>
      </c>
      <c r="AY261" s="114">
        <f t="shared" si="51"/>
      </c>
      <c r="AZ261" s="115" t="str">
        <f t="shared" si="52"/>
        <v> </v>
      </c>
      <c r="BA261" s="114" t="str">
        <f t="shared" si="53"/>
        <v>N</v>
      </c>
      <c r="BB261" s="116" t="str">
        <f t="shared" si="54"/>
        <v>A</v>
      </c>
      <c r="BC261" s="115" t="str">
        <f t="shared" si="55"/>
        <v> </v>
      </c>
    </row>
    <row r="262" spans="1:55" ht="15">
      <c r="A262" s="117">
        <v>164840</v>
      </c>
      <c r="B262" s="118" t="s">
        <v>21</v>
      </c>
      <c r="C262" s="119" t="s">
        <v>303</v>
      </c>
      <c r="D262" s="119" t="s">
        <v>304</v>
      </c>
      <c r="E262" s="120">
        <v>2022</v>
      </c>
      <c r="F262" s="120"/>
      <c r="G262" s="121"/>
      <c r="H262" s="122"/>
      <c r="I262" s="123"/>
      <c r="J262" s="124"/>
      <c r="K262" s="125" t="s">
        <v>23</v>
      </c>
      <c r="L262" s="125" t="s">
        <v>23</v>
      </c>
      <c r="M262" s="125" t="s">
        <v>33</v>
      </c>
      <c r="N262" s="126" t="s">
        <v>293</v>
      </c>
      <c r="O262" s="127" t="s">
        <v>35</v>
      </c>
      <c r="P262" s="127" t="s">
        <v>294</v>
      </c>
      <c r="Q262" s="127">
        <v>60</v>
      </c>
      <c r="R262" s="127" t="s">
        <v>26</v>
      </c>
      <c r="S262" s="128">
        <v>15.5</v>
      </c>
      <c r="T262" s="129">
        <v>60</v>
      </c>
      <c r="U262" s="130">
        <v>654.5979273252001</v>
      </c>
      <c r="V262" s="131">
        <v>792.063492063492</v>
      </c>
      <c r="W262" s="108">
        <f t="shared" si="42"/>
        <v>412.39669421487605</v>
      </c>
      <c r="X262" s="109">
        <f t="shared" si="43"/>
        <v>499</v>
      </c>
      <c r="Y262" s="110"/>
      <c r="Z262" s="138">
        <f t="shared" si="44"/>
        <v>37</v>
      </c>
      <c r="AA262" s="138"/>
      <c r="AB262" s="138"/>
      <c r="AC262" s="110"/>
      <c r="AD262" s="139">
        <f t="shared" si="45"/>
        <v>654.5979273252001</v>
      </c>
      <c r="AE262" s="140"/>
      <c r="AF262" s="140"/>
      <c r="AG262" s="140"/>
      <c r="AH262" s="140"/>
      <c r="AI262" s="140"/>
      <c r="AJ262" s="140"/>
      <c r="AK262" s="141"/>
      <c r="AL262" s="142">
        <f t="shared" si="46"/>
        <v>0</v>
      </c>
      <c r="AM262" s="143"/>
      <c r="AN262" s="144"/>
      <c r="AO262" s="110"/>
      <c r="AP262" s="111">
        <f t="shared" si="47"/>
        <v>-242.20123311032404</v>
      </c>
      <c r="AQ262" s="112">
        <f t="shared" si="48"/>
        <v>-0.5873015873015874</v>
      </c>
      <c r="AR262" s="112">
        <f t="shared" si="49"/>
        <v>-0.37</v>
      </c>
      <c r="AX262" s="113">
        <f t="shared" si="50"/>
        <v>654.5979273252001</v>
      </c>
      <c r="AY262" s="114" t="str">
        <f t="shared" si="51"/>
        <v>A</v>
      </c>
      <c r="AZ262" s="115">
        <f t="shared" si="52"/>
        <v>654.5979273252001</v>
      </c>
      <c r="BA262" s="114" t="str">
        <f t="shared" si="53"/>
        <v>N</v>
      </c>
      <c r="BB262" s="116" t="str">
        <f t="shared" si="54"/>
        <v>A</v>
      </c>
      <c r="BC262" s="115">
        <f t="shared" si="55"/>
        <v>654.5979273252001</v>
      </c>
    </row>
    <row r="263" spans="1:55" ht="15">
      <c r="A263" s="117">
        <v>164841</v>
      </c>
      <c r="B263" s="118" t="s">
        <v>21</v>
      </c>
      <c r="C263" s="119" t="s">
        <v>303</v>
      </c>
      <c r="D263" s="119" t="s">
        <v>305</v>
      </c>
      <c r="E263" s="120">
        <v>2022</v>
      </c>
      <c r="F263" s="120"/>
      <c r="G263" s="121"/>
      <c r="H263" s="122"/>
      <c r="I263" s="123"/>
      <c r="J263" s="124"/>
      <c r="K263" s="125" t="s">
        <v>23</v>
      </c>
      <c r="L263" s="125" t="s">
        <v>23</v>
      </c>
      <c r="M263" s="125" t="s">
        <v>33</v>
      </c>
      <c r="N263" s="126" t="s">
        <v>293</v>
      </c>
      <c r="O263" s="127" t="s">
        <v>35</v>
      </c>
      <c r="P263" s="127" t="s">
        <v>294</v>
      </c>
      <c r="Q263" s="127">
        <v>60</v>
      </c>
      <c r="R263" s="127" t="s">
        <v>26</v>
      </c>
      <c r="S263" s="128">
        <v>15.5</v>
      </c>
      <c r="T263" s="129">
        <v>60</v>
      </c>
      <c r="U263" s="130">
        <v>654.5979273252001</v>
      </c>
      <c r="V263" s="131">
        <v>792.063492063492</v>
      </c>
      <c r="W263" s="108">
        <f t="shared" si="42"/>
        <v>412.39669421487605</v>
      </c>
      <c r="X263" s="109">
        <f t="shared" si="43"/>
        <v>499</v>
      </c>
      <c r="Y263" s="110"/>
      <c r="Z263" s="138">
        <f t="shared" si="44"/>
        <v>37</v>
      </c>
      <c r="AA263" s="138"/>
      <c r="AB263" s="138"/>
      <c r="AC263" s="110"/>
      <c r="AD263" s="139">
        <f t="shared" si="45"/>
        <v>654.5979273252001</v>
      </c>
      <c r="AE263" s="140"/>
      <c r="AF263" s="140"/>
      <c r="AG263" s="140"/>
      <c r="AH263" s="140"/>
      <c r="AI263" s="140"/>
      <c r="AJ263" s="140"/>
      <c r="AK263" s="141"/>
      <c r="AL263" s="142">
        <f t="shared" si="46"/>
        <v>0</v>
      </c>
      <c r="AM263" s="143"/>
      <c r="AN263" s="144"/>
      <c r="AO263" s="110"/>
      <c r="AP263" s="111">
        <f t="shared" si="47"/>
        <v>-242.20123311032404</v>
      </c>
      <c r="AQ263" s="112">
        <f t="shared" si="48"/>
        <v>-0.5873015873015874</v>
      </c>
      <c r="AR263" s="112">
        <f t="shared" si="49"/>
        <v>-0.37</v>
      </c>
      <c r="AX263" s="113">
        <f t="shared" si="50"/>
        <v>654.5979273252001</v>
      </c>
      <c r="AY263" s="114" t="str">
        <f t="shared" si="51"/>
        <v>A</v>
      </c>
      <c r="AZ263" s="115">
        <f t="shared" si="52"/>
        <v>654.5979273252001</v>
      </c>
      <c r="BA263" s="114" t="str">
        <f t="shared" si="53"/>
        <v>N</v>
      </c>
      <c r="BB263" s="116" t="str">
        <f t="shared" si="54"/>
        <v>A</v>
      </c>
      <c r="BC263" s="115">
        <f t="shared" si="55"/>
        <v>654.5979273252001</v>
      </c>
    </row>
    <row r="264" spans="1:55" ht="15">
      <c r="A264" s="117">
        <v>164842</v>
      </c>
      <c r="B264" s="118" t="s">
        <v>21</v>
      </c>
      <c r="C264" s="119" t="s">
        <v>303</v>
      </c>
      <c r="D264" s="119" t="s">
        <v>306</v>
      </c>
      <c r="E264" s="120">
        <v>2022</v>
      </c>
      <c r="F264" s="120"/>
      <c r="G264" s="121"/>
      <c r="H264" s="122"/>
      <c r="I264" s="123"/>
      <c r="J264" s="124"/>
      <c r="K264" s="125" t="s">
        <v>23</v>
      </c>
      <c r="L264" s="125" t="s">
        <v>23</v>
      </c>
      <c r="M264" s="125" t="s">
        <v>33</v>
      </c>
      <c r="N264" s="126" t="s">
        <v>293</v>
      </c>
      <c r="O264" s="127" t="s">
        <v>35</v>
      </c>
      <c r="P264" s="127" t="s">
        <v>294</v>
      </c>
      <c r="Q264" s="127">
        <v>60</v>
      </c>
      <c r="R264" s="127" t="s">
        <v>26</v>
      </c>
      <c r="S264" s="128">
        <v>15.5</v>
      </c>
      <c r="T264" s="129">
        <v>60</v>
      </c>
      <c r="U264" s="130">
        <v>654.5979273252001</v>
      </c>
      <c r="V264" s="131">
        <v>792.063492063492</v>
      </c>
      <c r="W264" s="108">
        <f t="shared" si="42"/>
        <v>412.39669421487605</v>
      </c>
      <c r="X264" s="109">
        <f t="shared" si="43"/>
        <v>499</v>
      </c>
      <c r="Y264" s="110"/>
      <c r="Z264" s="138">
        <f t="shared" si="44"/>
        <v>37</v>
      </c>
      <c r="AA264" s="138"/>
      <c r="AB264" s="138"/>
      <c r="AC264" s="110"/>
      <c r="AD264" s="139">
        <f t="shared" si="45"/>
        <v>654.5979273252001</v>
      </c>
      <c r="AE264" s="140"/>
      <c r="AF264" s="140"/>
      <c r="AG264" s="140"/>
      <c r="AH264" s="140"/>
      <c r="AI264" s="140"/>
      <c r="AJ264" s="140"/>
      <c r="AK264" s="141"/>
      <c r="AL264" s="142">
        <f t="shared" si="46"/>
        <v>0</v>
      </c>
      <c r="AM264" s="143"/>
      <c r="AN264" s="144"/>
      <c r="AO264" s="110"/>
      <c r="AP264" s="111">
        <f t="shared" si="47"/>
        <v>-242.20123311032404</v>
      </c>
      <c r="AQ264" s="112">
        <f t="shared" si="48"/>
        <v>-0.5873015873015874</v>
      </c>
      <c r="AR264" s="112">
        <f t="shared" si="49"/>
        <v>-0.37</v>
      </c>
      <c r="AX264" s="113">
        <f t="shared" si="50"/>
        <v>654.5979273252001</v>
      </c>
      <c r="AY264" s="114" t="str">
        <f t="shared" si="51"/>
        <v>A</v>
      </c>
      <c r="AZ264" s="115">
        <f t="shared" si="52"/>
        <v>654.5979273252001</v>
      </c>
      <c r="BA264" s="114" t="str">
        <f t="shared" si="53"/>
        <v>N</v>
      </c>
      <c r="BB264" s="116" t="str">
        <f t="shared" si="54"/>
        <v>A</v>
      </c>
      <c r="BC264" s="115">
        <f t="shared" si="55"/>
        <v>654.5979273252001</v>
      </c>
    </row>
    <row r="265" spans="1:55" ht="15">
      <c r="A265" s="117">
        <v>164843</v>
      </c>
      <c r="B265" s="118" t="s">
        <v>21</v>
      </c>
      <c r="C265" s="119" t="s">
        <v>303</v>
      </c>
      <c r="D265" s="119" t="s">
        <v>307</v>
      </c>
      <c r="E265" s="120">
        <v>2022</v>
      </c>
      <c r="F265" s="120"/>
      <c r="G265" s="121"/>
      <c r="H265" s="122"/>
      <c r="I265" s="123"/>
      <c r="J265" s="124"/>
      <c r="K265" s="125" t="s">
        <v>23</v>
      </c>
      <c r="L265" s="125" t="s">
        <v>23</v>
      </c>
      <c r="M265" s="125" t="s">
        <v>33</v>
      </c>
      <c r="N265" s="126" t="s">
        <v>293</v>
      </c>
      <c r="O265" s="127" t="s">
        <v>35</v>
      </c>
      <c r="P265" s="127" t="s">
        <v>294</v>
      </c>
      <c r="Q265" s="127">
        <v>60</v>
      </c>
      <c r="R265" s="127" t="s">
        <v>26</v>
      </c>
      <c r="S265" s="128">
        <v>15.5</v>
      </c>
      <c r="T265" s="129">
        <v>60</v>
      </c>
      <c r="U265" s="130">
        <v>654.5979273252001</v>
      </c>
      <c r="V265" s="131">
        <v>792.063492063492</v>
      </c>
      <c r="W265" s="108">
        <f t="shared" si="42"/>
        <v>412.39669421487605</v>
      </c>
      <c r="X265" s="109">
        <f t="shared" si="43"/>
        <v>499</v>
      </c>
      <c r="Y265" s="110"/>
      <c r="Z265" s="138">
        <f t="shared" si="44"/>
        <v>37</v>
      </c>
      <c r="AA265" s="138"/>
      <c r="AB265" s="138"/>
      <c r="AC265" s="110"/>
      <c r="AD265" s="139">
        <f t="shared" si="45"/>
        <v>654.5979273252001</v>
      </c>
      <c r="AE265" s="140"/>
      <c r="AF265" s="140"/>
      <c r="AG265" s="140"/>
      <c r="AH265" s="140"/>
      <c r="AI265" s="140"/>
      <c r="AJ265" s="140"/>
      <c r="AK265" s="141"/>
      <c r="AL265" s="142">
        <f t="shared" si="46"/>
        <v>0</v>
      </c>
      <c r="AM265" s="143"/>
      <c r="AN265" s="144"/>
      <c r="AO265" s="110"/>
      <c r="AP265" s="111">
        <f t="shared" si="47"/>
        <v>-242.20123311032404</v>
      </c>
      <c r="AQ265" s="112">
        <f t="shared" si="48"/>
        <v>-0.5873015873015874</v>
      </c>
      <c r="AR265" s="112">
        <f t="shared" si="49"/>
        <v>-0.37</v>
      </c>
      <c r="AX265" s="113">
        <f t="shared" si="50"/>
        <v>654.5979273252001</v>
      </c>
      <c r="AY265" s="114" t="str">
        <f t="shared" si="51"/>
        <v>A</v>
      </c>
      <c r="AZ265" s="115">
        <f t="shared" si="52"/>
        <v>654.5979273252001</v>
      </c>
      <c r="BA265" s="114" t="str">
        <f t="shared" si="53"/>
        <v>N</v>
      </c>
      <c r="BB265" s="116" t="str">
        <f t="shared" si="54"/>
        <v>A</v>
      </c>
      <c r="BC265" s="115">
        <f t="shared" si="55"/>
        <v>654.5979273252001</v>
      </c>
    </row>
    <row r="266" spans="1:55" ht="15">
      <c r="A266" s="117">
        <v>164844</v>
      </c>
      <c r="B266" s="118" t="s">
        <v>21</v>
      </c>
      <c r="C266" s="119" t="s">
        <v>303</v>
      </c>
      <c r="D266" s="119" t="s">
        <v>308</v>
      </c>
      <c r="E266" s="120">
        <v>2022</v>
      </c>
      <c r="F266" s="120"/>
      <c r="G266" s="121"/>
      <c r="H266" s="122"/>
      <c r="I266" s="123"/>
      <c r="J266" s="124"/>
      <c r="K266" s="125" t="s">
        <v>23</v>
      </c>
      <c r="L266" s="125" t="s">
        <v>23</v>
      </c>
      <c r="M266" s="125" t="s">
        <v>33</v>
      </c>
      <c r="N266" s="126" t="s">
        <v>293</v>
      </c>
      <c r="O266" s="127" t="s">
        <v>35</v>
      </c>
      <c r="P266" s="127" t="s">
        <v>294</v>
      </c>
      <c r="Q266" s="127">
        <v>60</v>
      </c>
      <c r="R266" s="127" t="s">
        <v>26</v>
      </c>
      <c r="S266" s="128">
        <v>15.5</v>
      </c>
      <c r="T266" s="129">
        <v>60</v>
      </c>
      <c r="U266" s="130">
        <v>654.5979273252001</v>
      </c>
      <c r="V266" s="131">
        <v>792.063492063492</v>
      </c>
      <c r="W266" s="108">
        <f t="shared" si="42"/>
        <v>412.39669421487605</v>
      </c>
      <c r="X266" s="109">
        <f t="shared" si="43"/>
        <v>499</v>
      </c>
      <c r="Y266" s="110"/>
      <c r="Z266" s="138">
        <f t="shared" si="44"/>
        <v>37</v>
      </c>
      <c r="AA266" s="138"/>
      <c r="AB266" s="138"/>
      <c r="AC266" s="110"/>
      <c r="AD266" s="139">
        <f t="shared" si="45"/>
        <v>654.5979273252001</v>
      </c>
      <c r="AE266" s="140"/>
      <c r="AF266" s="140"/>
      <c r="AG266" s="140"/>
      <c r="AH266" s="140"/>
      <c r="AI266" s="140"/>
      <c r="AJ266" s="140"/>
      <c r="AK266" s="141"/>
      <c r="AL266" s="142">
        <f t="shared" si="46"/>
        <v>0</v>
      </c>
      <c r="AM266" s="143"/>
      <c r="AN266" s="144"/>
      <c r="AO266" s="110"/>
      <c r="AP266" s="111">
        <f t="shared" si="47"/>
        <v>-242.20123311032404</v>
      </c>
      <c r="AQ266" s="112">
        <f t="shared" si="48"/>
        <v>-0.5873015873015874</v>
      </c>
      <c r="AR266" s="112">
        <f t="shared" si="49"/>
        <v>-0.37</v>
      </c>
      <c r="AX266" s="113">
        <f t="shared" si="50"/>
        <v>654.5979273252001</v>
      </c>
      <c r="AY266" s="114" t="str">
        <f t="shared" si="51"/>
        <v>A</v>
      </c>
      <c r="AZ266" s="115">
        <f t="shared" si="52"/>
        <v>654.5979273252001</v>
      </c>
      <c r="BA266" s="114" t="str">
        <f t="shared" si="53"/>
        <v>N</v>
      </c>
      <c r="BB266" s="116" t="str">
        <f t="shared" si="54"/>
        <v>A</v>
      </c>
      <c r="BC266" s="115">
        <f t="shared" si="55"/>
        <v>654.5979273252001</v>
      </c>
    </row>
    <row r="267" spans="1:55" ht="17.25">
      <c r="A267" s="95"/>
      <c r="B267" s="96"/>
      <c r="C267" s="132" t="s">
        <v>309</v>
      </c>
      <c r="D267" s="98"/>
      <c r="E267" s="99"/>
      <c r="F267" s="99"/>
      <c r="G267" s="100"/>
      <c r="H267" s="100"/>
      <c r="I267" s="100"/>
      <c r="J267" s="101"/>
      <c r="K267" s="102" t="s">
        <v>20</v>
      </c>
      <c r="L267" s="99" t="s">
        <v>20</v>
      </c>
      <c r="M267" s="99" t="s">
        <v>20</v>
      </c>
      <c r="N267" s="99" t="s">
        <v>20</v>
      </c>
      <c r="O267" s="103" t="s">
        <v>20</v>
      </c>
      <c r="P267" s="104" t="s">
        <v>20</v>
      </c>
      <c r="Q267" s="103"/>
      <c r="R267" s="103"/>
      <c r="S267" s="103"/>
      <c r="T267" s="105"/>
      <c r="U267" s="106"/>
      <c r="V267" s="107"/>
      <c r="W267" s="108" t="str">
        <f t="shared" si="42"/>
        <v> </v>
      </c>
      <c r="X267" s="109" t="str">
        <f t="shared" si="43"/>
        <v> </v>
      </c>
      <c r="Y267" s="110"/>
      <c r="Z267" s="138" t="str">
        <f t="shared" si="44"/>
        <v> </v>
      </c>
      <c r="AA267" s="138"/>
      <c r="AB267" s="138"/>
      <c r="AC267" s="110"/>
      <c r="AD267" s="139">
        <f t="shared" si="45"/>
      </c>
      <c r="AE267" s="140"/>
      <c r="AF267" s="140"/>
      <c r="AG267" s="140"/>
      <c r="AH267" s="140"/>
      <c r="AI267" s="140"/>
      <c r="AJ267" s="140"/>
      <c r="AK267" s="141"/>
      <c r="AL267" s="142">
        <f t="shared" si="46"/>
      </c>
      <c r="AM267" s="143"/>
      <c r="AN267" s="144"/>
      <c r="AO267" s="110"/>
      <c r="AP267" s="111">
        <f t="shared" si="47"/>
      </c>
      <c r="AQ267" s="112">
        <f t="shared" si="48"/>
      </c>
      <c r="AR267" s="112">
        <f t="shared" si="49"/>
      </c>
      <c r="AX267" s="113" t="str">
        <f t="shared" si="50"/>
        <v> </v>
      </c>
      <c r="AY267" s="114">
        <f t="shared" si="51"/>
      </c>
      <c r="AZ267" s="115" t="str">
        <f t="shared" si="52"/>
        <v> </v>
      </c>
      <c r="BA267" s="114" t="str">
        <f t="shared" si="53"/>
        <v>N</v>
      </c>
      <c r="BB267" s="116" t="str">
        <f t="shared" si="54"/>
        <v>A</v>
      </c>
      <c r="BC267" s="115" t="str">
        <f t="shared" si="55"/>
        <v> </v>
      </c>
    </row>
    <row r="268" spans="1:55" ht="15">
      <c r="A268" s="117">
        <v>154863</v>
      </c>
      <c r="B268" s="118" t="s">
        <v>21</v>
      </c>
      <c r="C268" s="119" t="s">
        <v>310</v>
      </c>
      <c r="D268" s="119" t="s">
        <v>311</v>
      </c>
      <c r="E268" s="120">
        <v>2020</v>
      </c>
      <c r="F268" s="120"/>
      <c r="G268" s="121"/>
      <c r="H268" s="122"/>
      <c r="I268" s="123"/>
      <c r="J268" s="124"/>
      <c r="K268" s="125" t="s">
        <v>23</v>
      </c>
      <c r="L268" s="125" t="s">
        <v>23</v>
      </c>
      <c r="M268" s="125" t="s">
        <v>33</v>
      </c>
      <c r="N268" s="126" t="s">
        <v>293</v>
      </c>
      <c r="O268" s="127" t="s">
        <v>35</v>
      </c>
      <c r="P268" s="127" t="s">
        <v>294</v>
      </c>
      <c r="Q268" s="127">
        <v>60</v>
      </c>
      <c r="R268" s="127" t="s">
        <v>26</v>
      </c>
      <c r="S268" s="128">
        <v>15.5</v>
      </c>
      <c r="T268" s="129">
        <v>60</v>
      </c>
      <c r="U268" s="130">
        <v>654.5979273252001</v>
      </c>
      <c r="V268" s="131">
        <v>792.063492063492</v>
      </c>
      <c r="W268" s="108">
        <f t="shared" si="42"/>
        <v>412.39669421487605</v>
      </c>
      <c r="X268" s="109">
        <f t="shared" si="43"/>
        <v>499</v>
      </c>
      <c r="Y268" s="110"/>
      <c r="Z268" s="138">
        <f t="shared" si="44"/>
        <v>37</v>
      </c>
      <c r="AA268" s="138"/>
      <c r="AB268" s="138"/>
      <c r="AC268" s="110"/>
      <c r="AD268" s="139">
        <f t="shared" si="45"/>
        <v>654.5979273252001</v>
      </c>
      <c r="AE268" s="140"/>
      <c r="AF268" s="140"/>
      <c r="AG268" s="140"/>
      <c r="AH268" s="140"/>
      <c r="AI268" s="140"/>
      <c r="AJ268" s="140"/>
      <c r="AK268" s="141"/>
      <c r="AL268" s="142">
        <f t="shared" si="46"/>
        <v>0</v>
      </c>
      <c r="AM268" s="143"/>
      <c r="AN268" s="144"/>
      <c r="AO268" s="110"/>
      <c r="AP268" s="111">
        <f t="shared" si="47"/>
        <v>-242.20123311032404</v>
      </c>
      <c r="AQ268" s="112">
        <f t="shared" si="48"/>
        <v>-0.5873015873015874</v>
      </c>
      <c r="AR268" s="112">
        <f t="shared" si="49"/>
        <v>-0.37</v>
      </c>
      <c r="AX268" s="113">
        <f t="shared" si="50"/>
        <v>654.5979273252001</v>
      </c>
      <c r="AY268" s="114" t="str">
        <f t="shared" si="51"/>
        <v>A</v>
      </c>
      <c r="AZ268" s="115">
        <f t="shared" si="52"/>
        <v>654.5979273252001</v>
      </c>
      <c r="BA268" s="114" t="str">
        <f t="shared" si="53"/>
        <v>N</v>
      </c>
      <c r="BB268" s="116" t="str">
        <f t="shared" si="54"/>
        <v>A</v>
      </c>
      <c r="BC268" s="115">
        <f t="shared" si="55"/>
        <v>654.5979273252001</v>
      </c>
    </row>
    <row r="269" spans="1:55" ht="15">
      <c r="A269" s="117">
        <v>154864</v>
      </c>
      <c r="B269" s="118" t="s">
        <v>21</v>
      </c>
      <c r="C269" s="119" t="s">
        <v>310</v>
      </c>
      <c r="D269" s="119" t="s">
        <v>312</v>
      </c>
      <c r="E269" s="120">
        <v>2020</v>
      </c>
      <c r="F269" s="120"/>
      <c r="G269" s="121"/>
      <c r="H269" s="122"/>
      <c r="I269" s="123"/>
      <c r="J269" s="124"/>
      <c r="K269" s="125" t="s">
        <v>23</v>
      </c>
      <c r="L269" s="125" t="s">
        <v>23</v>
      </c>
      <c r="M269" s="125" t="s">
        <v>33</v>
      </c>
      <c r="N269" s="126" t="s">
        <v>293</v>
      </c>
      <c r="O269" s="127" t="s">
        <v>35</v>
      </c>
      <c r="P269" s="127" t="s">
        <v>294</v>
      </c>
      <c r="Q269" s="127">
        <v>60</v>
      </c>
      <c r="R269" s="127" t="s">
        <v>26</v>
      </c>
      <c r="S269" s="128">
        <v>15.5</v>
      </c>
      <c r="T269" s="129">
        <v>60</v>
      </c>
      <c r="U269" s="130">
        <v>654.5979273252001</v>
      </c>
      <c r="V269" s="131">
        <v>792.063492063492</v>
      </c>
      <c r="W269" s="108">
        <f t="shared" si="42"/>
        <v>412.39669421487605</v>
      </c>
      <c r="X269" s="109">
        <f t="shared" si="43"/>
        <v>499</v>
      </c>
      <c r="Y269" s="110"/>
      <c r="Z269" s="138">
        <f t="shared" si="44"/>
        <v>37</v>
      </c>
      <c r="AA269" s="138"/>
      <c r="AB269" s="138"/>
      <c r="AC269" s="110"/>
      <c r="AD269" s="139">
        <f t="shared" si="45"/>
        <v>654.5979273252001</v>
      </c>
      <c r="AE269" s="140"/>
      <c r="AF269" s="140"/>
      <c r="AG269" s="140"/>
      <c r="AH269" s="140"/>
      <c r="AI269" s="140"/>
      <c r="AJ269" s="140"/>
      <c r="AK269" s="141"/>
      <c r="AL269" s="142">
        <f t="shared" si="46"/>
        <v>0</v>
      </c>
      <c r="AM269" s="143"/>
      <c r="AN269" s="144"/>
      <c r="AO269" s="110"/>
      <c r="AP269" s="111">
        <f t="shared" si="47"/>
        <v>-242.20123311032404</v>
      </c>
      <c r="AQ269" s="112">
        <f t="shared" si="48"/>
        <v>-0.5873015873015874</v>
      </c>
      <c r="AR269" s="112">
        <f t="shared" si="49"/>
        <v>-0.37</v>
      </c>
      <c r="AX269" s="113">
        <f t="shared" si="50"/>
        <v>654.5979273252001</v>
      </c>
      <c r="AY269" s="114" t="str">
        <f t="shared" si="51"/>
        <v>A</v>
      </c>
      <c r="AZ269" s="115">
        <f t="shared" si="52"/>
        <v>654.5979273252001</v>
      </c>
      <c r="BA269" s="114" t="str">
        <f t="shared" si="53"/>
        <v>N</v>
      </c>
      <c r="BB269" s="116" t="str">
        <f t="shared" si="54"/>
        <v>A</v>
      </c>
      <c r="BC269" s="115">
        <f t="shared" si="55"/>
        <v>654.5979273252001</v>
      </c>
    </row>
    <row r="270" spans="1:55" ht="15">
      <c r="A270" s="117">
        <v>154865</v>
      </c>
      <c r="B270" s="118" t="s">
        <v>21</v>
      </c>
      <c r="C270" s="119" t="s">
        <v>310</v>
      </c>
      <c r="D270" s="119" t="s">
        <v>313</v>
      </c>
      <c r="E270" s="120">
        <v>2020</v>
      </c>
      <c r="F270" s="120"/>
      <c r="G270" s="121"/>
      <c r="H270" s="122"/>
      <c r="I270" s="123"/>
      <c r="J270" s="124"/>
      <c r="K270" s="125" t="s">
        <v>23</v>
      </c>
      <c r="L270" s="125" t="s">
        <v>23</v>
      </c>
      <c r="M270" s="125" t="s">
        <v>33</v>
      </c>
      <c r="N270" s="126" t="s">
        <v>293</v>
      </c>
      <c r="O270" s="127" t="s">
        <v>35</v>
      </c>
      <c r="P270" s="127" t="s">
        <v>294</v>
      </c>
      <c r="Q270" s="127">
        <v>60</v>
      </c>
      <c r="R270" s="127" t="s">
        <v>26</v>
      </c>
      <c r="S270" s="128">
        <v>15.5</v>
      </c>
      <c r="T270" s="129">
        <v>60</v>
      </c>
      <c r="U270" s="130">
        <v>654.5979273252001</v>
      </c>
      <c r="V270" s="131">
        <v>792.063492063492</v>
      </c>
      <c r="W270" s="108">
        <f t="shared" si="42"/>
        <v>412.39669421487605</v>
      </c>
      <c r="X270" s="109">
        <f t="shared" si="43"/>
        <v>499</v>
      </c>
      <c r="Y270" s="110"/>
      <c r="Z270" s="138">
        <f t="shared" si="44"/>
        <v>37</v>
      </c>
      <c r="AA270" s="138"/>
      <c r="AB270" s="138"/>
      <c r="AC270" s="110"/>
      <c r="AD270" s="139">
        <f t="shared" si="45"/>
        <v>654.5979273252001</v>
      </c>
      <c r="AE270" s="140"/>
      <c r="AF270" s="140"/>
      <c r="AG270" s="140"/>
      <c r="AH270" s="140"/>
      <c r="AI270" s="140"/>
      <c r="AJ270" s="140"/>
      <c r="AK270" s="141"/>
      <c r="AL270" s="142">
        <f t="shared" si="46"/>
        <v>0</v>
      </c>
      <c r="AM270" s="143"/>
      <c r="AN270" s="144"/>
      <c r="AO270" s="110"/>
      <c r="AP270" s="111">
        <f t="shared" si="47"/>
        <v>-242.20123311032404</v>
      </c>
      <c r="AQ270" s="112">
        <f t="shared" si="48"/>
        <v>-0.5873015873015874</v>
      </c>
      <c r="AR270" s="112">
        <f t="shared" si="49"/>
        <v>-0.37</v>
      </c>
      <c r="AX270" s="113">
        <f t="shared" si="50"/>
        <v>654.5979273252001</v>
      </c>
      <c r="AY270" s="114" t="str">
        <f t="shared" si="51"/>
        <v>A</v>
      </c>
      <c r="AZ270" s="115">
        <f t="shared" si="52"/>
        <v>654.5979273252001</v>
      </c>
      <c r="BA270" s="114" t="str">
        <f t="shared" si="53"/>
        <v>N</v>
      </c>
      <c r="BB270" s="116" t="str">
        <f t="shared" si="54"/>
        <v>A</v>
      </c>
      <c r="BC270" s="115">
        <f t="shared" si="55"/>
        <v>654.5979273252001</v>
      </c>
    </row>
    <row r="271" spans="1:55" ht="30.75">
      <c r="A271" s="95"/>
      <c r="B271" s="96"/>
      <c r="C271" s="132" t="s">
        <v>314</v>
      </c>
      <c r="D271" s="98"/>
      <c r="E271" s="99"/>
      <c r="F271" s="99"/>
      <c r="G271" s="100"/>
      <c r="H271" s="100"/>
      <c r="I271" s="100"/>
      <c r="J271" s="101"/>
      <c r="K271" s="102" t="s">
        <v>20</v>
      </c>
      <c r="L271" s="99" t="s">
        <v>20</v>
      </c>
      <c r="M271" s="99" t="s">
        <v>20</v>
      </c>
      <c r="N271" s="99" t="s">
        <v>20</v>
      </c>
      <c r="O271" s="103" t="s">
        <v>20</v>
      </c>
      <c r="P271" s="104" t="s">
        <v>20</v>
      </c>
      <c r="Q271" s="103"/>
      <c r="R271" s="103"/>
      <c r="S271" s="103"/>
      <c r="T271" s="105"/>
      <c r="U271" s="106"/>
      <c r="V271" s="107"/>
      <c r="W271" s="108" t="str">
        <f t="shared" si="42"/>
        <v> </v>
      </c>
      <c r="X271" s="109" t="str">
        <f t="shared" si="43"/>
        <v> </v>
      </c>
      <c r="Y271" s="110"/>
      <c r="Z271" s="138" t="str">
        <f t="shared" si="44"/>
        <v> </v>
      </c>
      <c r="AA271" s="138"/>
      <c r="AB271" s="138"/>
      <c r="AC271" s="110"/>
      <c r="AD271" s="139">
        <f t="shared" si="45"/>
      </c>
      <c r="AE271" s="140"/>
      <c r="AF271" s="140"/>
      <c r="AG271" s="140"/>
      <c r="AH271" s="140"/>
      <c r="AI271" s="140"/>
      <c r="AJ271" s="140"/>
      <c r="AK271" s="141"/>
      <c r="AL271" s="142">
        <f t="shared" si="46"/>
      </c>
      <c r="AM271" s="143"/>
      <c r="AN271" s="144"/>
      <c r="AO271" s="110"/>
      <c r="AP271" s="111">
        <f t="shared" si="47"/>
      </c>
      <c r="AQ271" s="112">
        <f t="shared" si="48"/>
      </c>
      <c r="AR271" s="112">
        <f t="shared" si="49"/>
      </c>
      <c r="AX271" s="113" t="str">
        <f t="shared" si="50"/>
        <v> </v>
      </c>
      <c r="AY271" s="114">
        <f t="shared" si="51"/>
      </c>
      <c r="AZ271" s="115" t="str">
        <f t="shared" si="52"/>
        <v> </v>
      </c>
      <c r="BA271" s="114" t="str">
        <f t="shared" si="53"/>
        <v>N</v>
      </c>
      <c r="BB271" s="116" t="str">
        <f t="shared" si="54"/>
        <v>A</v>
      </c>
      <c r="BC271" s="115" t="str">
        <f t="shared" si="55"/>
        <v> </v>
      </c>
    </row>
    <row r="272" spans="1:55" ht="15">
      <c r="A272" s="117">
        <v>158588</v>
      </c>
      <c r="B272" s="118" t="s">
        <v>21</v>
      </c>
      <c r="C272" s="119" t="s">
        <v>314</v>
      </c>
      <c r="D272" s="119" t="s">
        <v>315</v>
      </c>
      <c r="E272" s="120">
        <v>2020</v>
      </c>
      <c r="F272" s="120"/>
      <c r="G272" s="121"/>
      <c r="H272" s="122"/>
      <c r="I272" s="123"/>
      <c r="J272" s="124"/>
      <c r="K272" s="125" t="s">
        <v>23</v>
      </c>
      <c r="L272" s="125" t="s">
        <v>23</v>
      </c>
      <c r="M272" s="125" t="s">
        <v>33</v>
      </c>
      <c r="N272" s="126" t="s">
        <v>293</v>
      </c>
      <c r="O272" s="127" t="s">
        <v>35</v>
      </c>
      <c r="P272" s="127" t="s">
        <v>294</v>
      </c>
      <c r="Q272" s="127">
        <v>60</v>
      </c>
      <c r="R272" s="127" t="s">
        <v>26</v>
      </c>
      <c r="S272" s="128">
        <v>15.5</v>
      </c>
      <c r="T272" s="129">
        <v>60</v>
      </c>
      <c r="U272" s="130">
        <v>654.5979273252001</v>
      </c>
      <c r="V272" s="131">
        <v>792.063492063492</v>
      </c>
      <c r="W272" s="108">
        <f aca="true" t="shared" si="56" ref="W272:W292">IF(B272=ZNdruh1,U272*((100-$Z$6)/100),IF(B272=ZNdruh2,U272*((100-$AA$6)/100),IF(B272=ZNdruh3,U272*((100-$AB$6)/100)," ")))</f>
        <v>412.39669421487605</v>
      </c>
      <c r="X272" s="109">
        <f aca="true" t="shared" si="57" ref="X272:X292">IF(B272=ZNdruh1,W272*1.21,IF(B272=ZNdruh2,W272*1.21,IF(B272=ZNdruh3,W272*1.21," ")))</f>
        <v>499</v>
      </c>
      <c r="Y272" s="110"/>
      <c r="Z272" s="138">
        <f aca="true" t="shared" si="58" ref="Z272:Z292">IF(B272=ZNdruh1,$Z$6,IF(B272=ZNdruh2,$AA$6,IF(B272=ZNdruh3,$AB$6," ")))</f>
        <v>37</v>
      </c>
      <c r="AA272" s="138"/>
      <c r="AB272" s="138"/>
      <c r="AC272" s="110"/>
      <c r="AD272" s="139">
        <f aca="true" t="shared" si="59" ref="AD272:AD292">IF(A272="","",BC272)</f>
        <v>654.5979273252001</v>
      </c>
      <c r="AE272" s="140"/>
      <c r="AF272" s="140"/>
      <c r="AG272" s="140"/>
      <c r="AH272" s="140"/>
      <c r="AI272" s="140"/>
      <c r="AJ272" s="140"/>
      <c r="AK272" s="141"/>
      <c r="AL272" s="142">
        <f aca="true" t="shared" si="60" ref="AL272:AL292">IF(B272=ZNdruh1,$AL$6,IF(B272=ZNdruh2,$AM$6,IF(B272=ZNdruh3,$AN$6,"")))</f>
        <v>0</v>
      </c>
      <c r="AM272" s="143"/>
      <c r="AN272" s="144"/>
      <c r="AO272" s="110"/>
      <c r="AP272" s="111">
        <f aca="true" t="shared" si="61" ref="AP272:AP292">IF(B272="","",W272-AD272)</f>
        <v>-242.20123311032404</v>
      </c>
      <c r="AQ272" s="112">
        <f aca="true" t="shared" si="62" ref="AQ272:AQ292">IF(B272="","",1-AD272/W272)</f>
        <v>-0.5873015873015874</v>
      </c>
      <c r="AR272" s="112">
        <f aca="true" t="shared" si="63" ref="AR272:AR292">IF(B272="","",W272/AD272-1)</f>
        <v>-0.37</v>
      </c>
      <c r="AX272" s="113">
        <f aca="true" t="shared" si="64" ref="AX272:AX292">IF(B272=ZNdruh1,U272*(100-ZSdruh1)/100,IF(B272=ZNdruh2,U272*(100-ZSdruh2)/100,IF(B272=ZNdruh3,U272*(100-ZSdruh3)/100," ")))</f>
        <v>654.5979273252001</v>
      </c>
      <c r="AY272" s="114" t="str">
        <f aca="true" t="shared" si="65" ref="AY272:AY292">IF(B272=ZNdruh1,"A",IF(B272=ZNdruh2,"A",IF(B272=ZNdruh3,"N","")))</f>
        <v>A</v>
      </c>
      <c r="AZ272" s="115">
        <f aca="true" t="shared" si="66" ref="AZ272:AZ292">IF(AY272="A",AX272*(100-SZZP)/100,IF(AY272="N",AX272," "))</f>
        <v>654.5979273252001</v>
      </c>
      <c r="BA272" s="114" t="str">
        <f aca="true" t="shared" si="67" ref="BA272:BA292">IF(R272="m2","A","N")</f>
        <v>N</v>
      </c>
      <c r="BB272" s="116" t="str">
        <f aca="true" t="shared" si="68" ref="BB272:BB292">IF(B272=ZNdruh3,"N","A")</f>
        <v>A</v>
      </c>
      <c r="BC272" s="115">
        <f aca="true" t="shared" si="69" ref="BC272:BC292">IF(AND(BA272="A",BB272="A",F272="PAL"),AZ272*(100-SNCP)/100,AZ272)</f>
        <v>654.5979273252001</v>
      </c>
    </row>
    <row r="273" spans="1:55" ht="15">
      <c r="A273" s="117">
        <v>158615</v>
      </c>
      <c r="B273" s="118" t="s">
        <v>21</v>
      </c>
      <c r="C273" s="119" t="s">
        <v>314</v>
      </c>
      <c r="D273" s="119" t="s">
        <v>316</v>
      </c>
      <c r="E273" s="120">
        <v>2020</v>
      </c>
      <c r="F273" s="120"/>
      <c r="G273" s="121"/>
      <c r="H273" s="122"/>
      <c r="I273" s="123"/>
      <c r="J273" s="124"/>
      <c r="K273" s="125" t="s">
        <v>23</v>
      </c>
      <c r="L273" s="125" t="s">
        <v>23</v>
      </c>
      <c r="M273" s="125" t="s">
        <v>33</v>
      </c>
      <c r="N273" s="126" t="s">
        <v>293</v>
      </c>
      <c r="O273" s="127" t="s">
        <v>35</v>
      </c>
      <c r="P273" s="127" t="s">
        <v>294</v>
      </c>
      <c r="Q273" s="127">
        <v>60</v>
      </c>
      <c r="R273" s="127" t="s">
        <v>26</v>
      </c>
      <c r="S273" s="128">
        <v>15.5</v>
      </c>
      <c r="T273" s="129">
        <v>60</v>
      </c>
      <c r="U273" s="130">
        <v>654.5979273252001</v>
      </c>
      <c r="V273" s="131">
        <v>792.063492063492</v>
      </c>
      <c r="W273" s="108">
        <f t="shared" si="56"/>
        <v>412.39669421487605</v>
      </c>
      <c r="X273" s="109">
        <f t="shared" si="57"/>
        <v>499</v>
      </c>
      <c r="Y273" s="110"/>
      <c r="Z273" s="138">
        <f t="shared" si="58"/>
        <v>37</v>
      </c>
      <c r="AA273" s="138"/>
      <c r="AB273" s="138"/>
      <c r="AC273" s="110"/>
      <c r="AD273" s="139">
        <f t="shared" si="59"/>
        <v>654.5979273252001</v>
      </c>
      <c r="AE273" s="140"/>
      <c r="AF273" s="140"/>
      <c r="AG273" s="140"/>
      <c r="AH273" s="140"/>
      <c r="AI273" s="140"/>
      <c r="AJ273" s="140"/>
      <c r="AK273" s="141"/>
      <c r="AL273" s="142">
        <f t="shared" si="60"/>
        <v>0</v>
      </c>
      <c r="AM273" s="143"/>
      <c r="AN273" s="144"/>
      <c r="AO273" s="110"/>
      <c r="AP273" s="111">
        <f t="shared" si="61"/>
        <v>-242.20123311032404</v>
      </c>
      <c r="AQ273" s="112">
        <f t="shared" si="62"/>
        <v>-0.5873015873015874</v>
      </c>
      <c r="AR273" s="112">
        <f t="shared" si="63"/>
        <v>-0.37</v>
      </c>
      <c r="AX273" s="113">
        <f t="shared" si="64"/>
        <v>654.5979273252001</v>
      </c>
      <c r="AY273" s="114" t="str">
        <f t="shared" si="65"/>
        <v>A</v>
      </c>
      <c r="AZ273" s="115">
        <f t="shared" si="66"/>
        <v>654.5979273252001</v>
      </c>
      <c r="BA273" s="114" t="str">
        <f t="shared" si="67"/>
        <v>N</v>
      </c>
      <c r="BB273" s="116" t="str">
        <f t="shared" si="68"/>
        <v>A</v>
      </c>
      <c r="BC273" s="115">
        <f t="shared" si="69"/>
        <v>654.5979273252001</v>
      </c>
    </row>
    <row r="274" spans="1:55" ht="15">
      <c r="A274" s="117">
        <v>158616</v>
      </c>
      <c r="B274" s="118" t="s">
        <v>21</v>
      </c>
      <c r="C274" s="119" t="s">
        <v>314</v>
      </c>
      <c r="D274" s="119" t="s">
        <v>317</v>
      </c>
      <c r="E274" s="120">
        <v>2020</v>
      </c>
      <c r="F274" s="120"/>
      <c r="G274" s="121"/>
      <c r="H274" s="122"/>
      <c r="I274" s="123"/>
      <c r="J274" s="124"/>
      <c r="K274" s="125" t="s">
        <v>23</v>
      </c>
      <c r="L274" s="125" t="s">
        <v>23</v>
      </c>
      <c r="M274" s="125" t="s">
        <v>33</v>
      </c>
      <c r="N274" s="126" t="s">
        <v>293</v>
      </c>
      <c r="O274" s="127" t="s">
        <v>35</v>
      </c>
      <c r="P274" s="127" t="s">
        <v>294</v>
      </c>
      <c r="Q274" s="127">
        <v>60</v>
      </c>
      <c r="R274" s="127" t="s">
        <v>26</v>
      </c>
      <c r="S274" s="128">
        <v>15.5</v>
      </c>
      <c r="T274" s="129">
        <v>60</v>
      </c>
      <c r="U274" s="130">
        <v>654.5979273252001</v>
      </c>
      <c r="V274" s="131">
        <v>792.063492063492</v>
      </c>
      <c r="W274" s="108">
        <f t="shared" si="56"/>
        <v>412.39669421487605</v>
      </c>
      <c r="X274" s="109">
        <f t="shared" si="57"/>
        <v>499</v>
      </c>
      <c r="Y274" s="110"/>
      <c r="Z274" s="138">
        <f t="shared" si="58"/>
        <v>37</v>
      </c>
      <c r="AA274" s="138"/>
      <c r="AB274" s="138"/>
      <c r="AC274" s="110"/>
      <c r="AD274" s="139">
        <f t="shared" si="59"/>
        <v>654.5979273252001</v>
      </c>
      <c r="AE274" s="140"/>
      <c r="AF274" s="140"/>
      <c r="AG274" s="140"/>
      <c r="AH274" s="140"/>
      <c r="AI274" s="140"/>
      <c r="AJ274" s="140"/>
      <c r="AK274" s="141"/>
      <c r="AL274" s="142">
        <f t="shared" si="60"/>
        <v>0</v>
      </c>
      <c r="AM274" s="143"/>
      <c r="AN274" s="144"/>
      <c r="AO274" s="110"/>
      <c r="AP274" s="111">
        <f t="shared" si="61"/>
        <v>-242.20123311032404</v>
      </c>
      <c r="AQ274" s="112">
        <f t="shared" si="62"/>
        <v>-0.5873015873015874</v>
      </c>
      <c r="AR274" s="112">
        <f t="shared" si="63"/>
        <v>-0.37</v>
      </c>
      <c r="AX274" s="113">
        <f t="shared" si="64"/>
        <v>654.5979273252001</v>
      </c>
      <c r="AY274" s="114" t="str">
        <f t="shared" si="65"/>
        <v>A</v>
      </c>
      <c r="AZ274" s="115">
        <f t="shared" si="66"/>
        <v>654.5979273252001</v>
      </c>
      <c r="BA274" s="114" t="str">
        <f t="shared" si="67"/>
        <v>N</v>
      </c>
      <c r="BB274" s="116" t="str">
        <f t="shared" si="68"/>
        <v>A</v>
      </c>
      <c r="BC274" s="115">
        <f t="shared" si="69"/>
        <v>654.5979273252001</v>
      </c>
    </row>
    <row r="275" spans="1:55" ht="17.25">
      <c r="A275" s="95"/>
      <c r="B275" s="96"/>
      <c r="C275" s="132" t="s">
        <v>318</v>
      </c>
      <c r="D275" s="98"/>
      <c r="E275" s="99"/>
      <c r="F275" s="99"/>
      <c r="G275" s="100"/>
      <c r="H275" s="100"/>
      <c r="I275" s="100"/>
      <c r="J275" s="101"/>
      <c r="K275" s="102" t="s">
        <v>20</v>
      </c>
      <c r="L275" s="99" t="s">
        <v>20</v>
      </c>
      <c r="M275" s="99" t="s">
        <v>20</v>
      </c>
      <c r="N275" s="99" t="s">
        <v>20</v>
      </c>
      <c r="O275" s="103" t="s">
        <v>20</v>
      </c>
      <c r="P275" s="104" t="s">
        <v>20</v>
      </c>
      <c r="Q275" s="103"/>
      <c r="R275" s="103"/>
      <c r="S275" s="103"/>
      <c r="T275" s="105"/>
      <c r="U275" s="106"/>
      <c r="V275" s="107"/>
      <c r="W275" s="108" t="str">
        <f t="shared" si="56"/>
        <v> </v>
      </c>
      <c r="X275" s="109" t="str">
        <f t="shared" si="57"/>
        <v> </v>
      </c>
      <c r="Y275" s="110"/>
      <c r="Z275" s="138" t="str">
        <f t="shared" si="58"/>
        <v> </v>
      </c>
      <c r="AA275" s="138"/>
      <c r="AB275" s="138"/>
      <c r="AC275" s="110"/>
      <c r="AD275" s="139">
        <f t="shared" si="59"/>
      </c>
      <c r="AE275" s="140"/>
      <c r="AF275" s="140"/>
      <c r="AG275" s="140"/>
      <c r="AH275" s="140"/>
      <c r="AI275" s="140"/>
      <c r="AJ275" s="140"/>
      <c r="AK275" s="141"/>
      <c r="AL275" s="142">
        <f t="shared" si="60"/>
      </c>
      <c r="AM275" s="143"/>
      <c r="AN275" s="144"/>
      <c r="AO275" s="110"/>
      <c r="AP275" s="111">
        <f t="shared" si="61"/>
      </c>
      <c r="AQ275" s="112">
        <f t="shared" si="62"/>
      </c>
      <c r="AR275" s="112">
        <f t="shared" si="63"/>
      </c>
      <c r="AX275" s="113" t="str">
        <f t="shared" si="64"/>
        <v> </v>
      </c>
      <c r="AY275" s="114">
        <f t="shared" si="65"/>
      </c>
      <c r="AZ275" s="115" t="str">
        <f t="shared" si="66"/>
        <v> </v>
      </c>
      <c r="BA275" s="114" t="str">
        <f t="shared" si="67"/>
        <v>N</v>
      </c>
      <c r="BB275" s="116" t="str">
        <f t="shared" si="68"/>
        <v>A</v>
      </c>
      <c r="BC275" s="115" t="str">
        <f t="shared" si="69"/>
        <v> </v>
      </c>
    </row>
    <row r="276" spans="1:55" ht="15">
      <c r="A276" s="117">
        <v>158591</v>
      </c>
      <c r="B276" s="118" t="s">
        <v>21</v>
      </c>
      <c r="C276" s="119" t="s">
        <v>318</v>
      </c>
      <c r="D276" s="119" t="s">
        <v>319</v>
      </c>
      <c r="E276" s="120">
        <v>2022</v>
      </c>
      <c r="F276" s="120"/>
      <c r="G276" s="121"/>
      <c r="H276" s="122"/>
      <c r="I276" s="123"/>
      <c r="J276" s="124"/>
      <c r="K276" s="125" t="s">
        <v>23</v>
      </c>
      <c r="L276" s="125" t="s">
        <v>23</v>
      </c>
      <c r="M276" s="125" t="s">
        <v>33</v>
      </c>
      <c r="N276" s="126" t="s">
        <v>293</v>
      </c>
      <c r="O276" s="127" t="s">
        <v>35</v>
      </c>
      <c r="P276" s="127" t="s">
        <v>294</v>
      </c>
      <c r="Q276" s="127">
        <v>60</v>
      </c>
      <c r="R276" s="127" t="s">
        <v>26</v>
      </c>
      <c r="S276" s="128">
        <v>15.5</v>
      </c>
      <c r="T276" s="129">
        <v>60</v>
      </c>
      <c r="U276" s="130">
        <v>654.5979273252001</v>
      </c>
      <c r="V276" s="131">
        <v>792.063492063492</v>
      </c>
      <c r="W276" s="108">
        <f t="shared" si="56"/>
        <v>412.39669421487605</v>
      </c>
      <c r="X276" s="109">
        <f t="shared" si="57"/>
        <v>499</v>
      </c>
      <c r="Y276" s="110"/>
      <c r="Z276" s="138">
        <f t="shared" si="58"/>
        <v>37</v>
      </c>
      <c r="AA276" s="138"/>
      <c r="AB276" s="138"/>
      <c r="AC276" s="110"/>
      <c r="AD276" s="139">
        <f t="shared" si="59"/>
        <v>654.5979273252001</v>
      </c>
      <c r="AE276" s="140"/>
      <c r="AF276" s="140"/>
      <c r="AG276" s="140"/>
      <c r="AH276" s="140"/>
      <c r="AI276" s="140"/>
      <c r="AJ276" s="140"/>
      <c r="AK276" s="141"/>
      <c r="AL276" s="142">
        <f t="shared" si="60"/>
        <v>0</v>
      </c>
      <c r="AM276" s="143"/>
      <c r="AN276" s="144"/>
      <c r="AO276" s="110"/>
      <c r="AP276" s="111">
        <f t="shared" si="61"/>
        <v>-242.20123311032404</v>
      </c>
      <c r="AQ276" s="112">
        <f t="shared" si="62"/>
        <v>-0.5873015873015874</v>
      </c>
      <c r="AR276" s="112">
        <f t="shared" si="63"/>
        <v>-0.37</v>
      </c>
      <c r="AX276" s="113">
        <f t="shared" si="64"/>
        <v>654.5979273252001</v>
      </c>
      <c r="AY276" s="114" t="str">
        <f t="shared" si="65"/>
        <v>A</v>
      </c>
      <c r="AZ276" s="115">
        <f t="shared" si="66"/>
        <v>654.5979273252001</v>
      </c>
      <c r="BA276" s="114" t="str">
        <f t="shared" si="67"/>
        <v>N</v>
      </c>
      <c r="BB276" s="116" t="str">
        <f t="shared" si="68"/>
        <v>A</v>
      </c>
      <c r="BC276" s="115">
        <f t="shared" si="69"/>
        <v>654.5979273252001</v>
      </c>
    </row>
    <row r="277" spans="1:55" ht="15">
      <c r="A277" s="117">
        <v>158503</v>
      </c>
      <c r="B277" s="118" t="s">
        <v>21</v>
      </c>
      <c r="C277" s="119" t="s">
        <v>318</v>
      </c>
      <c r="D277" s="119" t="s">
        <v>320</v>
      </c>
      <c r="E277" s="120">
        <v>2022</v>
      </c>
      <c r="F277" s="120"/>
      <c r="G277" s="121"/>
      <c r="H277" s="122"/>
      <c r="I277" s="123"/>
      <c r="J277" s="124"/>
      <c r="K277" s="125" t="s">
        <v>23</v>
      </c>
      <c r="L277" s="125" t="s">
        <v>23</v>
      </c>
      <c r="M277" s="125" t="s">
        <v>33</v>
      </c>
      <c r="N277" s="126" t="s">
        <v>293</v>
      </c>
      <c r="O277" s="127" t="s">
        <v>35</v>
      </c>
      <c r="P277" s="127" t="s">
        <v>294</v>
      </c>
      <c r="Q277" s="127">
        <v>60</v>
      </c>
      <c r="R277" s="127" t="s">
        <v>26</v>
      </c>
      <c r="S277" s="128">
        <v>15.5</v>
      </c>
      <c r="T277" s="129">
        <v>60</v>
      </c>
      <c r="U277" s="130">
        <v>654.5979273252001</v>
      </c>
      <c r="V277" s="131">
        <v>792.063492063492</v>
      </c>
      <c r="W277" s="108">
        <f t="shared" si="56"/>
        <v>412.39669421487605</v>
      </c>
      <c r="X277" s="109">
        <f t="shared" si="57"/>
        <v>499</v>
      </c>
      <c r="Y277" s="110"/>
      <c r="Z277" s="138">
        <f t="shared" si="58"/>
        <v>37</v>
      </c>
      <c r="AA277" s="138"/>
      <c r="AB277" s="138"/>
      <c r="AC277" s="110"/>
      <c r="AD277" s="139">
        <f t="shared" si="59"/>
        <v>654.5979273252001</v>
      </c>
      <c r="AE277" s="140"/>
      <c r="AF277" s="140"/>
      <c r="AG277" s="140"/>
      <c r="AH277" s="140"/>
      <c r="AI277" s="140"/>
      <c r="AJ277" s="140"/>
      <c r="AK277" s="141"/>
      <c r="AL277" s="142">
        <f t="shared" si="60"/>
        <v>0</v>
      </c>
      <c r="AM277" s="143"/>
      <c r="AN277" s="144"/>
      <c r="AO277" s="110"/>
      <c r="AP277" s="111">
        <f t="shared" si="61"/>
        <v>-242.20123311032404</v>
      </c>
      <c r="AQ277" s="112">
        <f t="shared" si="62"/>
        <v>-0.5873015873015874</v>
      </c>
      <c r="AR277" s="112">
        <f t="shared" si="63"/>
        <v>-0.37</v>
      </c>
      <c r="AX277" s="113">
        <f t="shared" si="64"/>
        <v>654.5979273252001</v>
      </c>
      <c r="AY277" s="114" t="str">
        <f t="shared" si="65"/>
        <v>A</v>
      </c>
      <c r="AZ277" s="115">
        <f t="shared" si="66"/>
        <v>654.5979273252001</v>
      </c>
      <c r="BA277" s="114" t="str">
        <f t="shared" si="67"/>
        <v>N</v>
      </c>
      <c r="BB277" s="116" t="str">
        <f t="shared" si="68"/>
        <v>A</v>
      </c>
      <c r="BC277" s="115">
        <f t="shared" si="69"/>
        <v>654.5979273252001</v>
      </c>
    </row>
    <row r="278" spans="1:55" ht="15">
      <c r="A278" s="117">
        <v>158501</v>
      </c>
      <c r="B278" s="118" t="s">
        <v>21</v>
      </c>
      <c r="C278" s="119" t="s">
        <v>318</v>
      </c>
      <c r="D278" s="119" t="s">
        <v>321</v>
      </c>
      <c r="E278" s="120">
        <v>2022</v>
      </c>
      <c r="F278" s="120"/>
      <c r="G278" s="121"/>
      <c r="H278" s="122"/>
      <c r="I278" s="123"/>
      <c r="J278" s="124"/>
      <c r="K278" s="125" t="s">
        <v>23</v>
      </c>
      <c r="L278" s="125" t="s">
        <v>23</v>
      </c>
      <c r="M278" s="125" t="s">
        <v>33</v>
      </c>
      <c r="N278" s="126" t="s">
        <v>293</v>
      </c>
      <c r="O278" s="127" t="s">
        <v>35</v>
      </c>
      <c r="P278" s="127" t="s">
        <v>294</v>
      </c>
      <c r="Q278" s="127">
        <v>60</v>
      </c>
      <c r="R278" s="127" t="s">
        <v>26</v>
      </c>
      <c r="S278" s="128">
        <v>15.5</v>
      </c>
      <c r="T278" s="129">
        <v>60</v>
      </c>
      <c r="U278" s="130">
        <v>654.5979273252001</v>
      </c>
      <c r="V278" s="131">
        <v>792.063492063492</v>
      </c>
      <c r="W278" s="108">
        <f t="shared" si="56"/>
        <v>412.39669421487605</v>
      </c>
      <c r="X278" s="109">
        <f t="shared" si="57"/>
        <v>499</v>
      </c>
      <c r="Y278" s="110"/>
      <c r="Z278" s="138">
        <f t="shared" si="58"/>
        <v>37</v>
      </c>
      <c r="AA278" s="138"/>
      <c r="AB278" s="138"/>
      <c r="AC278" s="110"/>
      <c r="AD278" s="139">
        <f t="shared" si="59"/>
        <v>654.5979273252001</v>
      </c>
      <c r="AE278" s="140"/>
      <c r="AF278" s="140"/>
      <c r="AG278" s="140"/>
      <c r="AH278" s="140"/>
      <c r="AI278" s="140"/>
      <c r="AJ278" s="140"/>
      <c r="AK278" s="141"/>
      <c r="AL278" s="142">
        <f t="shared" si="60"/>
        <v>0</v>
      </c>
      <c r="AM278" s="143"/>
      <c r="AN278" s="144"/>
      <c r="AO278" s="110"/>
      <c r="AP278" s="111">
        <f t="shared" si="61"/>
        <v>-242.20123311032404</v>
      </c>
      <c r="AQ278" s="112">
        <f t="shared" si="62"/>
        <v>-0.5873015873015874</v>
      </c>
      <c r="AR278" s="112">
        <f t="shared" si="63"/>
        <v>-0.37</v>
      </c>
      <c r="AX278" s="113">
        <f t="shared" si="64"/>
        <v>654.5979273252001</v>
      </c>
      <c r="AY278" s="114" t="str">
        <f t="shared" si="65"/>
        <v>A</v>
      </c>
      <c r="AZ278" s="115">
        <f t="shared" si="66"/>
        <v>654.5979273252001</v>
      </c>
      <c r="BA278" s="114" t="str">
        <f t="shared" si="67"/>
        <v>N</v>
      </c>
      <c r="BB278" s="116" t="str">
        <f t="shared" si="68"/>
        <v>A</v>
      </c>
      <c r="BC278" s="115">
        <f t="shared" si="69"/>
        <v>654.5979273252001</v>
      </c>
    </row>
    <row r="279" spans="1:55" ht="15">
      <c r="A279" s="117">
        <v>158502</v>
      </c>
      <c r="B279" s="118" t="s">
        <v>21</v>
      </c>
      <c r="C279" s="119" t="s">
        <v>318</v>
      </c>
      <c r="D279" s="119" t="s">
        <v>322</v>
      </c>
      <c r="E279" s="120">
        <v>2022</v>
      </c>
      <c r="F279" s="120"/>
      <c r="G279" s="121"/>
      <c r="H279" s="122"/>
      <c r="I279" s="123"/>
      <c r="J279" s="124"/>
      <c r="K279" s="125" t="s">
        <v>23</v>
      </c>
      <c r="L279" s="125" t="s">
        <v>23</v>
      </c>
      <c r="M279" s="125" t="s">
        <v>33</v>
      </c>
      <c r="N279" s="126" t="s">
        <v>293</v>
      </c>
      <c r="O279" s="127" t="s">
        <v>35</v>
      </c>
      <c r="P279" s="127" t="s">
        <v>294</v>
      </c>
      <c r="Q279" s="127">
        <v>60</v>
      </c>
      <c r="R279" s="127" t="s">
        <v>26</v>
      </c>
      <c r="S279" s="128">
        <v>15.5</v>
      </c>
      <c r="T279" s="129">
        <v>60</v>
      </c>
      <c r="U279" s="130">
        <v>654.5979273252001</v>
      </c>
      <c r="V279" s="131">
        <v>792.063492063492</v>
      </c>
      <c r="W279" s="108">
        <f t="shared" si="56"/>
        <v>412.39669421487605</v>
      </c>
      <c r="X279" s="109">
        <f t="shared" si="57"/>
        <v>499</v>
      </c>
      <c r="Y279" s="110"/>
      <c r="Z279" s="138">
        <f t="shared" si="58"/>
        <v>37</v>
      </c>
      <c r="AA279" s="138"/>
      <c r="AB279" s="138"/>
      <c r="AC279" s="110"/>
      <c r="AD279" s="139">
        <f t="shared" si="59"/>
        <v>654.5979273252001</v>
      </c>
      <c r="AE279" s="140"/>
      <c r="AF279" s="140"/>
      <c r="AG279" s="140"/>
      <c r="AH279" s="140"/>
      <c r="AI279" s="140"/>
      <c r="AJ279" s="140"/>
      <c r="AK279" s="141"/>
      <c r="AL279" s="142">
        <f t="shared" si="60"/>
        <v>0</v>
      </c>
      <c r="AM279" s="143"/>
      <c r="AN279" s="144"/>
      <c r="AO279" s="110"/>
      <c r="AP279" s="111">
        <f t="shared" si="61"/>
        <v>-242.20123311032404</v>
      </c>
      <c r="AQ279" s="112">
        <f t="shared" si="62"/>
        <v>-0.5873015873015874</v>
      </c>
      <c r="AR279" s="112">
        <f t="shared" si="63"/>
        <v>-0.37</v>
      </c>
      <c r="AX279" s="113">
        <f t="shared" si="64"/>
        <v>654.5979273252001</v>
      </c>
      <c r="AY279" s="114" t="str">
        <f t="shared" si="65"/>
        <v>A</v>
      </c>
      <c r="AZ279" s="115">
        <f t="shared" si="66"/>
        <v>654.5979273252001</v>
      </c>
      <c r="BA279" s="114" t="str">
        <f t="shared" si="67"/>
        <v>N</v>
      </c>
      <c r="BB279" s="116" t="str">
        <f t="shared" si="68"/>
        <v>A</v>
      </c>
      <c r="BC279" s="115">
        <f t="shared" si="69"/>
        <v>654.5979273252001</v>
      </c>
    </row>
    <row r="280" spans="1:55" ht="15">
      <c r="A280" s="117">
        <v>164526</v>
      </c>
      <c r="B280" s="118" t="s">
        <v>21</v>
      </c>
      <c r="C280" s="119" t="s">
        <v>318</v>
      </c>
      <c r="D280" s="119" t="s">
        <v>323</v>
      </c>
      <c r="E280" s="120">
        <v>2022</v>
      </c>
      <c r="F280" s="120"/>
      <c r="G280" s="121"/>
      <c r="H280" s="122"/>
      <c r="I280" s="123"/>
      <c r="J280" s="124"/>
      <c r="K280" s="125" t="s">
        <v>23</v>
      </c>
      <c r="L280" s="125" t="s">
        <v>23</v>
      </c>
      <c r="M280" s="125" t="s">
        <v>33</v>
      </c>
      <c r="N280" s="126" t="s">
        <v>293</v>
      </c>
      <c r="O280" s="127" t="s">
        <v>35</v>
      </c>
      <c r="P280" s="127" t="s">
        <v>294</v>
      </c>
      <c r="Q280" s="127">
        <v>60</v>
      </c>
      <c r="R280" s="127" t="s">
        <v>26</v>
      </c>
      <c r="S280" s="128">
        <v>15.5</v>
      </c>
      <c r="T280" s="129">
        <v>60</v>
      </c>
      <c r="U280" s="130">
        <v>654.5979273252001</v>
      </c>
      <c r="V280" s="131">
        <v>792.063492063492</v>
      </c>
      <c r="W280" s="108">
        <f t="shared" si="56"/>
        <v>412.39669421487605</v>
      </c>
      <c r="X280" s="109">
        <f t="shared" si="57"/>
        <v>499</v>
      </c>
      <c r="Y280" s="110"/>
      <c r="Z280" s="138">
        <f t="shared" si="58"/>
        <v>37</v>
      </c>
      <c r="AA280" s="138"/>
      <c r="AB280" s="138"/>
      <c r="AC280" s="110"/>
      <c r="AD280" s="139">
        <f t="shared" si="59"/>
        <v>654.5979273252001</v>
      </c>
      <c r="AE280" s="140"/>
      <c r="AF280" s="140"/>
      <c r="AG280" s="140"/>
      <c r="AH280" s="140"/>
      <c r="AI280" s="140"/>
      <c r="AJ280" s="140"/>
      <c r="AK280" s="141"/>
      <c r="AL280" s="142">
        <f t="shared" si="60"/>
        <v>0</v>
      </c>
      <c r="AM280" s="143"/>
      <c r="AN280" s="144"/>
      <c r="AO280" s="110"/>
      <c r="AP280" s="111">
        <f t="shared" si="61"/>
        <v>-242.20123311032404</v>
      </c>
      <c r="AQ280" s="112">
        <f t="shared" si="62"/>
        <v>-0.5873015873015874</v>
      </c>
      <c r="AR280" s="112">
        <f t="shared" si="63"/>
        <v>-0.37</v>
      </c>
      <c r="AX280" s="113">
        <f t="shared" si="64"/>
        <v>654.5979273252001</v>
      </c>
      <c r="AY280" s="114" t="str">
        <f t="shared" si="65"/>
        <v>A</v>
      </c>
      <c r="AZ280" s="115">
        <f t="shared" si="66"/>
        <v>654.5979273252001</v>
      </c>
      <c r="BA280" s="114" t="str">
        <f t="shared" si="67"/>
        <v>N</v>
      </c>
      <c r="BB280" s="116" t="str">
        <f t="shared" si="68"/>
        <v>A</v>
      </c>
      <c r="BC280" s="115">
        <f t="shared" si="69"/>
        <v>654.5979273252001</v>
      </c>
    </row>
    <row r="281" spans="1:55" ht="15">
      <c r="A281" s="117">
        <v>158504</v>
      </c>
      <c r="B281" s="118" t="s">
        <v>21</v>
      </c>
      <c r="C281" s="119" t="s">
        <v>318</v>
      </c>
      <c r="D281" s="119" t="s">
        <v>324</v>
      </c>
      <c r="E281" s="120">
        <v>2022</v>
      </c>
      <c r="F281" s="120"/>
      <c r="G281" s="121"/>
      <c r="H281" s="122"/>
      <c r="I281" s="123"/>
      <c r="J281" s="124"/>
      <c r="K281" s="125" t="s">
        <v>23</v>
      </c>
      <c r="L281" s="125" t="s">
        <v>23</v>
      </c>
      <c r="M281" s="125" t="s">
        <v>33</v>
      </c>
      <c r="N281" s="126" t="s">
        <v>293</v>
      </c>
      <c r="O281" s="127" t="s">
        <v>35</v>
      </c>
      <c r="P281" s="127" t="s">
        <v>294</v>
      </c>
      <c r="Q281" s="127">
        <v>60</v>
      </c>
      <c r="R281" s="127" t="s">
        <v>26</v>
      </c>
      <c r="S281" s="128">
        <v>15.5</v>
      </c>
      <c r="T281" s="129">
        <v>60</v>
      </c>
      <c r="U281" s="130">
        <v>654.5979273252001</v>
      </c>
      <c r="V281" s="131">
        <v>792.063492063492</v>
      </c>
      <c r="W281" s="108">
        <f t="shared" si="56"/>
        <v>412.39669421487605</v>
      </c>
      <c r="X281" s="109">
        <f t="shared" si="57"/>
        <v>499</v>
      </c>
      <c r="Y281" s="110"/>
      <c r="Z281" s="138">
        <f t="shared" si="58"/>
        <v>37</v>
      </c>
      <c r="AA281" s="138"/>
      <c r="AB281" s="138"/>
      <c r="AC281" s="110"/>
      <c r="AD281" s="139">
        <f t="shared" si="59"/>
        <v>654.5979273252001</v>
      </c>
      <c r="AE281" s="140"/>
      <c r="AF281" s="140"/>
      <c r="AG281" s="140"/>
      <c r="AH281" s="140"/>
      <c r="AI281" s="140"/>
      <c r="AJ281" s="140"/>
      <c r="AK281" s="141"/>
      <c r="AL281" s="142">
        <f t="shared" si="60"/>
        <v>0</v>
      </c>
      <c r="AM281" s="143"/>
      <c r="AN281" s="144"/>
      <c r="AO281" s="110"/>
      <c r="AP281" s="111">
        <f t="shared" si="61"/>
        <v>-242.20123311032404</v>
      </c>
      <c r="AQ281" s="112">
        <f t="shared" si="62"/>
        <v>-0.5873015873015874</v>
      </c>
      <c r="AR281" s="112">
        <f t="shared" si="63"/>
        <v>-0.37</v>
      </c>
      <c r="AX281" s="113">
        <f t="shared" si="64"/>
        <v>654.5979273252001</v>
      </c>
      <c r="AY281" s="114" t="str">
        <f t="shared" si="65"/>
        <v>A</v>
      </c>
      <c r="AZ281" s="115">
        <f t="shared" si="66"/>
        <v>654.5979273252001</v>
      </c>
      <c r="BA281" s="114" t="str">
        <f t="shared" si="67"/>
        <v>N</v>
      </c>
      <c r="BB281" s="116" t="str">
        <f t="shared" si="68"/>
        <v>A</v>
      </c>
      <c r="BC281" s="115">
        <f t="shared" si="69"/>
        <v>654.5979273252001</v>
      </c>
    </row>
    <row r="282" spans="1:55" ht="30.75">
      <c r="A282" s="95"/>
      <c r="B282" s="96"/>
      <c r="C282" s="132" t="s">
        <v>325</v>
      </c>
      <c r="D282" s="98"/>
      <c r="E282" s="99"/>
      <c r="F282" s="99"/>
      <c r="G282" s="100"/>
      <c r="H282" s="100"/>
      <c r="I282" s="100"/>
      <c r="J282" s="101"/>
      <c r="K282" s="102" t="s">
        <v>20</v>
      </c>
      <c r="L282" s="99" t="s">
        <v>20</v>
      </c>
      <c r="M282" s="99" t="s">
        <v>20</v>
      </c>
      <c r="N282" s="99" t="s">
        <v>20</v>
      </c>
      <c r="O282" s="103" t="s">
        <v>20</v>
      </c>
      <c r="P282" s="104" t="s">
        <v>20</v>
      </c>
      <c r="Q282" s="103"/>
      <c r="R282" s="103"/>
      <c r="S282" s="103"/>
      <c r="T282" s="105"/>
      <c r="U282" s="106"/>
      <c r="V282" s="107"/>
      <c r="W282" s="108" t="str">
        <f t="shared" si="56"/>
        <v> </v>
      </c>
      <c r="X282" s="109" t="str">
        <f t="shared" si="57"/>
        <v> </v>
      </c>
      <c r="Y282" s="110"/>
      <c r="Z282" s="138" t="str">
        <f t="shared" si="58"/>
        <v> </v>
      </c>
      <c r="AA282" s="138"/>
      <c r="AB282" s="138"/>
      <c r="AC282" s="110"/>
      <c r="AD282" s="139">
        <f t="shared" si="59"/>
      </c>
      <c r="AE282" s="140"/>
      <c r="AF282" s="140"/>
      <c r="AG282" s="140"/>
      <c r="AH282" s="140"/>
      <c r="AI282" s="140"/>
      <c r="AJ282" s="140"/>
      <c r="AK282" s="141"/>
      <c r="AL282" s="142">
        <f t="shared" si="60"/>
      </c>
      <c r="AM282" s="143"/>
      <c r="AN282" s="144"/>
      <c r="AO282" s="110"/>
      <c r="AP282" s="111">
        <f t="shared" si="61"/>
      </c>
      <c r="AQ282" s="112">
        <f t="shared" si="62"/>
      </c>
      <c r="AR282" s="112">
        <f t="shared" si="63"/>
      </c>
      <c r="AX282" s="113" t="str">
        <f t="shared" si="64"/>
        <v> </v>
      </c>
      <c r="AY282" s="114">
        <f t="shared" si="65"/>
      </c>
      <c r="AZ282" s="115" t="str">
        <f t="shared" si="66"/>
        <v> </v>
      </c>
      <c r="BA282" s="114" t="str">
        <f t="shared" si="67"/>
        <v>N</v>
      </c>
      <c r="BB282" s="116" t="str">
        <f t="shared" si="68"/>
        <v>A</v>
      </c>
      <c r="BC282" s="115" t="str">
        <f t="shared" si="69"/>
        <v> </v>
      </c>
    </row>
    <row r="283" spans="1:55" ht="15">
      <c r="A283" s="117">
        <v>158592</v>
      </c>
      <c r="B283" s="118" t="s">
        <v>21</v>
      </c>
      <c r="C283" s="119" t="s">
        <v>325</v>
      </c>
      <c r="D283" s="119" t="s">
        <v>326</v>
      </c>
      <c r="E283" s="120">
        <v>2020</v>
      </c>
      <c r="F283" s="120"/>
      <c r="G283" s="121"/>
      <c r="H283" s="122"/>
      <c r="I283" s="123"/>
      <c r="J283" s="124"/>
      <c r="K283" s="125" t="s">
        <v>23</v>
      </c>
      <c r="L283" s="125" t="s">
        <v>23</v>
      </c>
      <c r="M283" s="125" t="s">
        <v>33</v>
      </c>
      <c r="N283" s="126" t="s">
        <v>293</v>
      </c>
      <c r="O283" s="127" t="s">
        <v>35</v>
      </c>
      <c r="P283" s="127" t="s">
        <v>294</v>
      </c>
      <c r="Q283" s="127">
        <v>60</v>
      </c>
      <c r="R283" s="127" t="s">
        <v>26</v>
      </c>
      <c r="S283" s="128">
        <v>15.5</v>
      </c>
      <c r="T283" s="129">
        <v>60</v>
      </c>
      <c r="U283" s="130">
        <v>654.5979273252001</v>
      </c>
      <c r="V283" s="131">
        <v>792.063492063492</v>
      </c>
      <c r="W283" s="108">
        <f t="shared" si="56"/>
        <v>412.39669421487605</v>
      </c>
      <c r="X283" s="109">
        <f t="shared" si="57"/>
        <v>499</v>
      </c>
      <c r="Y283" s="110"/>
      <c r="Z283" s="138">
        <f t="shared" si="58"/>
        <v>37</v>
      </c>
      <c r="AA283" s="138"/>
      <c r="AB283" s="138"/>
      <c r="AC283" s="110"/>
      <c r="AD283" s="139">
        <f t="shared" si="59"/>
        <v>654.5979273252001</v>
      </c>
      <c r="AE283" s="140"/>
      <c r="AF283" s="140"/>
      <c r="AG283" s="140"/>
      <c r="AH283" s="140"/>
      <c r="AI283" s="140"/>
      <c r="AJ283" s="140"/>
      <c r="AK283" s="141"/>
      <c r="AL283" s="142">
        <f t="shared" si="60"/>
        <v>0</v>
      </c>
      <c r="AM283" s="143"/>
      <c r="AN283" s="144"/>
      <c r="AO283" s="110"/>
      <c r="AP283" s="111">
        <f t="shared" si="61"/>
        <v>-242.20123311032404</v>
      </c>
      <c r="AQ283" s="112">
        <f t="shared" si="62"/>
        <v>-0.5873015873015874</v>
      </c>
      <c r="AR283" s="112">
        <f t="shared" si="63"/>
        <v>-0.37</v>
      </c>
      <c r="AX283" s="113">
        <f t="shared" si="64"/>
        <v>654.5979273252001</v>
      </c>
      <c r="AY283" s="114" t="str">
        <f t="shared" si="65"/>
        <v>A</v>
      </c>
      <c r="AZ283" s="115">
        <f t="shared" si="66"/>
        <v>654.5979273252001</v>
      </c>
      <c r="BA283" s="114" t="str">
        <f t="shared" si="67"/>
        <v>N</v>
      </c>
      <c r="BB283" s="116" t="str">
        <f t="shared" si="68"/>
        <v>A</v>
      </c>
      <c r="BC283" s="115">
        <f t="shared" si="69"/>
        <v>654.5979273252001</v>
      </c>
    </row>
    <row r="284" spans="1:55" ht="15">
      <c r="A284" s="117">
        <v>158617</v>
      </c>
      <c r="B284" s="118" t="s">
        <v>21</v>
      </c>
      <c r="C284" s="119" t="s">
        <v>325</v>
      </c>
      <c r="D284" s="119" t="s">
        <v>327</v>
      </c>
      <c r="E284" s="120">
        <v>2020</v>
      </c>
      <c r="F284" s="120"/>
      <c r="G284" s="121"/>
      <c r="H284" s="122"/>
      <c r="I284" s="123"/>
      <c r="J284" s="124"/>
      <c r="K284" s="125" t="s">
        <v>23</v>
      </c>
      <c r="L284" s="125" t="s">
        <v>23</v>
      </c>
      <c r="M284" s="125" t="s">
        <v>33</v>
      </c>
      <c r="N284" s="126" t="s">
        <v>293</v>
      </c>
      <c r="O284" s="127" t="s">
        <v>35</v>
      </c>
      <c r="P284" s="127" t="s">
        <v>294</v>
      </c>
      <c r="Q284" s="127">
        <v>60</v>
      </c>
      <c r="R284" s="127" t="s">
        <v>26</v>
      </c>
      <c r="S284" s="128">
        <v>15.5</v>
      </c>
      <c r="T284" s="129">
        <v>60</v>
      </c>
      <c r="U284" s="130">
        <v>654.5979273252001</v>
      </c>
      <c r="V284" s="131">
        <v>792.063492063492</v>
      </c>
      <c r="W284" s="108">
        <f t="shared" si="56"/>
        <v>412.39669421487605</v>
      </c>
      <c r="X284" s="109">
        <f t="shared" si="57"/>
        <v>499</v>
      </c>
      <c r="Y284" s="110"/>
      <c r="Z284" s="138">
        <f t="shared" si="58"/>
        <v>37</v>
      </c>
      <c r="AA284" s="138"/>
      <c r="AB284" s="138"/>
      <c r="AC284" s="110"/>
      <c r="AD284" s="139">
        <f t="shared" si="59"/>
        <v>654.5979273252001</v>
      </c>
      <c r="AE284" s="140"/>
      <c r="AF284" s="140"/>
      <c r="AG284" s="140"/>
      <c r="AH284" s="140"/>
      <c r="AI284" s="140"/>
      <c r="AJ284" s="140"/>
      <c r="AK284" s="141"/>
      <c r="AL284" s="142">
        <f t="shared" si="60"/>
        <v>0</v>
      </c>
      <c r="AM284" s="143"/>
      <c r="AN284" s="144"/>
      <c r="AO284" s="110"/>
      <c r="AP284" s="111">
        <f t="shared" si="61"/>
        <v>-242.20123311032404</v>
      </c>
      <c r="AQ284" s="112">
        <f t="shared" si="62"/>
        <v>-0.5873015873015874</v>
      </c>
      <c r="AR284" s="112">
        <f t="shared" si="63"/>
        <v>-0.37</v>
      </c>
      <c r="AX284" s="113">
        <f t="shared" si="64"/>
        <v>654.5979273252001</v>
      </c>
      <c r="AY284" s="114" t="str">
        <f t="shared" si="65"/>
        <v>A</v>
      </c>
      <c r="AZ284" s="115">
        <f t="shared" si="66"/>
        <v>654.5979273252001</v>
      </c>
      <c r="BA284" s="114" t="str">
        <f t="shared" si="67"/>
        <v>N</v>
      </c>
      <c r="BB284" s="116" t="str">
        <f t="shared" si="68"/>
        <v>A</v>
      </c>
      <c r="BC284" s="115">
        <f t="shared" si="69"/>
        <v>654.5979273252001</v>
      </c>
    </row>
    <row r="285" spans="1:55" ht="17.25">
      <c r="A285" s="95"/>
      <c r="B285" s="96"/>
      <c r="C285" s="97" t="s">
        <v>328</v>
      </c>
      <c r="D285" s="98"/>
      <c r="E285" s="99"/>
      <c r="F285" s="99"/>
      <c r="G285" s="100"/>
      <c r="H285" s="100"/>
      <c r="I285" s="100"/>
      <c r="J285" s="101"/>
      <c r="K285" s="102" t="s">
        <v>20</v>
      </c>
      <c r="L285" s="99" t="s">
        <v>20</v>
      </c>
      <c r="M285" s="99" t="s">
        <v>20</v>
      </c>
      <c r="N285" s="99" t="s">
        <v>20</v>
      </c>
      <c r="O285" s="103" t="s">
        <v>20</v>
      </c>
      <c r="P285" s="104" t="s">
        <v>20</v>
      </c>
      <c r="Q285" s="103"/>
      <c r="R285" s="103"/>
      <c r="S285" s="103" t="s">
        <v>20</v>
      </c>
      <c r="T285" s="105"/>
      <c r="U285" s="133"/>
      <c r="V285" s="134"/>
      <c r="W285" s="108" t="str">
        <f t="shared" si="56"/>
        <v> </v>
      </c>
      <c r="X285" s="109" t="str">
        <f t="shared" si="57"/>
        <v> </v>
      </c>
      <c r="Y285" s="110"/>
      <c r="Z285" s="138" t="str">
        <f t="shared" si="58"/>
        <v> </v>
      </c>
      <c r="AA285" s="138"/>
      <c r="AB285" s="138"/>
      <c r="AC285" s="110"/>
      <c r="AD285" s="139">
        <f t="shared" si="59"/>
      </c>
      <c r="AE285" s="140"/>
      <c r="AF285" s="140"/>
      <c r="AG285" s="140"/>
      <c r="AH285" s="140"/>
      <c r="AI285" s="140"/>
      <c r="AJ285" s="140"/>
      <c r="AK285" s="141"/>
      <c r="AL285" s="142">
        <f t="shared" si="60"/>
      </c>
      <c r="AM285" s="143"/>
      <c r="AN285" s="144"/>
      <c r="AO285" s="110"/>
      <c r="AP285" s="111">
        <f t="shared" si="61"/>
      </c>
      <c r="AQ285" s="112">
        <f t="shared" si="62"/>
      </c>
      <c r="AR285" s="112">
        <f t="shared" si="63"/>
      </c>
      <c r="AX285" s="113" t="str">
        <f t="shared" si="64"/>
        <v> </v>
      </c>
      <c r="AY285" s="114">
        <f t="shared" si="65"/>
      </c>
      <c r="AZ285" s="115" t="str">
        <f t="shared" si="66"/>
        <v> </v>
      </c>
      <c r="BA285" s="114" t="str">
        <f t="shared" si="67"/>
        <v>N</v>
      </c>
      <c r="BB285" s="116" t="str">
        <f t="shared" si="68"/>
        <v>A</v>
      </c>
      <c r="BC285" s="115" t="str">
        <f t="shared" si="69"/>
        <v> </v>
      </c>
    </row>
    <row r="286" spans="1:55" ht="15">
      <c r="A286" s="117">
        <v>110012</v>
      </c>
      <c r="B286" s="118" t="s">
        <v>21</v>
      </c>
      <c r="C286" s="119" t="s">
        <v>328</v>
      </c>
      <c r="D286" s="119" t="s">
        <v>329</v>
      </c>
      <c r="E286" s="120">
        <v>2012</v>
      </c>
      <c r="F286" s="120" t="s">
        <v>32</v>
      </c>
      <c r="G286" s="121">
        <v>42887</v>
      </c>
      <c r="H286" s="122">
        <v>44521</v>
      </c>
      <c r="I286" s="123"/>
      <c r="J286" s="124"/>
      <c r="K286" s="125" t="s">
        <v>43</v>
      </c>
      <c r="L286" s="125" t="s">
        <v>23</v>
      </c>
      <c r="M286" s="125" t="s">
        <v>33</v>
      </c>
      <c r="N286" s="126" t="s">
        <v>111</v>
      </c>
      <c r="O286" s="127" t="s">
        <v>48</v>
      </c>
      <c r="P286" s="127" t="s">
        <v>330</v>
      </c>
      <c r="Q286" s="127">
        <v>1.55</v>
      </c>
      <c r="R286" s="127" t="s">
        <v>36</v>
      </c>
      <c r="S286" s="128">
        <v>15.2</v>
      </c>
      <c r="T286" s="129">
        <v>74.4</v>
      </c>
      <c r="U286" s="130">
        <v>457.82500327954875</v>
      </c>
      <c r="V286" s="131">
        <v>553.968253968254</v>
      </c>
      <c r="W286" s="108">
        <f t="shared" si="56"/>
        <v>288.4297520661157</v>
      </c>
      <c r="X286" s="109">
        <f t="shared" si="57"/>
        <v>349</v>
      </c>
      <c r="Y286" s="110"/>
      <c r="Z286" s="138">
        <f t="shared" si="58"/>
        <v>37</v>
      </c>
      <c r="AA286" s="138"/>
      <c r="AB286" s="138"/>
      <c r="AC286" s="110"/>
      <c r="AD286" s="139">
        <f t="shared" si="59"/>
        <v>457.82500327954875</v>
      </c>
      <c r="AE286" s="140"/>
      <c r="AF286" s="140"/>
      <c r="AG286" s="140"/>
      <c r="AH286" s="140"/>
      <c r="AI286" s="140"/>
      <c r="AJ286" s="140"/>
      <c r="AK286" s="141"/>
      <c r="AL286" s="142">
        <f t="shared" si="60"/>
        <v>0</v>
      </c>
      <c r="AM286" s="143"/>
      <c r="AN286" s="144"/>
      <c r="AO286" s="110"/>
      <c r="AP286" s="111">
        <f t="shared" si="61"/>
        <v>-169.39525121343303</v>
      </c>
      <c r="AQ286" s="112">
        <f t="shared" si="62"/>
        <v>-0.5873015873015872</v>
      </c>
      <c r="AR286" s="112">
        <f t="shared" si="63"/>
        <v>-0.37</v>
      </c>
      <c r="AX286" s="113">
        <f t="shared" si="64"/>
        <v>457.82500327954875</v>
      </c>
      <c r="AY286" s="114" t="str">
        <f t="shared" si="65"/>
        <v>A</v>
      </c>
      <c r="AZ286" s="115">
        <f t="shared" si="66"/>
        <v>457.82500327954875</v>
      </c>
      <c r="BA286" s="114" t="str">
        <f t="shared" si="67"/>
        <v>A</v>
      </c>
      <c r="BB286" s="116" t="str">
        <f t="shared" si="68"/>
        <v>A</v>
      </c>
      <c r="BC286" s="115">
        <f t="shared" si="69"/>
        <v>457.82500327954875</v>
      </c>
    </row>
    <row r="287" spans="1:55" ht="15">
      <c r="A287" s="117">
        <v>109622</v>
      </c>
      <c r="B287" s="118" t="s">
        <v>21</v>
      </c>
      <c r="C287" s="119" t="s">
        <v>328</v>
      </c>
      <c r="D287" s="119" t="s">
        <v>331</v>
      </c>
      <c r="E287" s="120">
        <v>2012</v>
      </c>
      <c r="F287" s="120" t="s">
        <v>32</v>
      </c>
      <c r="G287" s="121">
        <v>42887</v>
      </c>
      <c r="H287" s="122">
        <v>44521</v>
      </c>
      <c r="I287" s="123"/>
      <c r="J287" s="124"/>
      <c r="K287" s="125" t="s">
        <v>43</v>
      </c>
      <c r="L287" s="125" t="s">
        <v>23</v>
      </c>
      <c r="M287" s="125" t="s">
        <v>33</v>
      </c>
      <c r="N287" s="126" t="s">
        <v>111</v>
      </c>
      <c r="O287" s="127" t="s">
        <v>48</v>
      </c>
      <c r="P287" s="127" t="s">
        <v>330</v>
      </c>
      <c r="Q287" s="127" t="s">
        <v>49</v>
      </c>
      <c r="R287" s="127" t="s">
        <v>36</v>
      </c>
      <c r="S287" s="128">
        <v>15.2</v>
      </c>
      <c r="T287" s="129">
        <v>74.4</v>
      </c>
      <c r="U287" s="130">
        <v>457.82500327954875</v>
      </c>
      <c r="V287" s="131">
        <v>553.968253968254</v>
      </c>
      <c r="W287" s="108">
        <f t="shared" si="56"/>
        <v>288.4297520661157</v>
      </c>
      <c r="X287" s="109">
        <f t="shared" si="57"/>
        <v>349</v>
      </c>
      <c r="Y287" s="110"/>
      <c r="Z287" s="138">
        <f t="shared" si="58"/>
        <v>37</v>
      </c>
      <c r="AA287" s="138"/>
      <c r="AB287" s="138"/>
      <c r="AC287" s="110"/>
      <c r="AD287" s="139">
        <f t="shared" si="59"/>
        <v>457.82500327954875</v>
      </c>
      <c r="AE287" s="140"/>
      <c r="AF287" s="140"/>
      <c r="AG287" s="140"/>
      <c r="AH287" s="140"/>
      <c r="AI287" s="140"/>
      <c r="AJ287" s="140"/>
      <c r="AK287" s="141"/>
      <c r="AL287" s="142">
        <f t="shared" si="60"/>
        <v>0</v>
      </c>
      <c r="AM287" s="143"/>
      <c r="AN287" s="144"/>
      <c r="AO287" s="110"/>
      <c r="AP287" s="111">
        <f t="shared" si="61"/>
        <v>-169.39525121343303</v>
      </c>
      <c r="AQ287" s="112">
        <f t="shared" si="62"/>
        <v>-0.5873015873015872</v>
      </c>
      <c r="AR287" s="112">
        <f t="shared" si="63"/>
        <v>-0.37</v>
      </c>
      <c r="AX287" s="113">
        <f t="shared" si="64"/>
        <v>457.82500327954875</v>
      </c>
      <c r="AY287" s="114" t="str">
        <f t="shared" si="65"/>
        <v>A</v>
      </c>
      <c r="AZ287" s="115">
        <f t="shared" si="66"/>
        <v>457.82500327954875</v>
      </c>
      <c r="BA287" s="114" t="str">
        <f t="shared" si="67"/>
        <v>A</v>
      </c>
      <c r="BB287" s="116" t="str">
        <f t="shared" si="68"/>
        <v>A</v>
      </c>
      <c r="BC287" s="115">
        <f t="shared" si="69"/>
        <v>457.82500327954875</v>
      </c>
    </row>
    <row r="288" spans="1:55" ht="17.25">
      <c r="A288" s="95"/>
      <c r="B288" s="96"/>
      <c r="C288" s="97" t="s">
        <v>332</v>
      </c>
      <c r="D288" s="98"/>
      <c r="E288" s="99"/>
      <c r="F288" s="99"/>
      <c r="G288" s="100"/>
      <c r="H288" s="100"/>
      <c r="I288" s="100"/>
      <c r="J288" s="101"/>
      <c r="K288" s="102" t="s">
        <v>20</v>
      </c>
      <c r="L288" s="99" t="s">
        <v>20</v>
      </c>
      <c r="M288" s="99" t="s">
        <v>20</v>
      </c>
      <c r="N288" s="99" t="s">
        <v>20</v>
      </c>
      <c r="O288" s="103" t="s">
        <v>20</v>
      </c>
      <c r="P288" s="104" t="s">
        <v>20</v>
      </c>
      <c r="Q288" s="103"/>
      <c r="R288" s="103"/>
      <c r="S288" s="103"/>
      <c r="T288" s="105"/>
      <c r="U288" s="106"/>
      <c r="V288" s="107"/>
      <c r="W288" s="108" t="str">
        <f t="shared" si="56"/>
        <v> </v>
      </c>
      <c r="X288" s="109" t="str">
        <f t="shared" si="57"/>
        <v> </v>
      </c>
      <c r="Y288" s="110"/>
      <c r="Z288" s="138" t="str">
        <f t="shared" si="58"/>
        <v> </v>
      </c>
      <c r="AA288" s="138"/>
      <c r="AB288" s="138"/>
      <c r="AC288" s="110"/>
      <c r="AD288" s="139">
        <f t="shared" si="59"/>
      </c>
      <c r="AE288" s="140"/>
      <c r="AF288" s="140"/>
      <c r="AG288" s="140"/>
      <c r="AH288" s="140"/>
      <c r="AI288" s="140"/>
      <c r="AJ288" s="140"/>
      <c r="AK288" s="141"/>
      <c r="AL288" s="142">
        <f t="shared" si="60"/>
      </c>
      <c r="AM288" s="143"/>
      <c r="AN288" s="144"/>
      <c r="AO288" s="110"/>
      <c r="AP288" s="111">
        <f t="shared" si="61"/>
      </c>
      <c r="AQ288" s="112">
        <f t="shared" si="62"/>
      </c>
      <c r="AR288" s="112">
        <f t="shared" si="63"/>
      </c>
      <c r="AX288" s="113" t="str">
        <f t="shared" si="64"/>
        <v> </v>
      </c>
      <c r="AY288" s="114">
        <f t="shared" si="65"/>
      </c>
      <c r="AZ288" s="115" t="str">
        <f t="shared" si="66"/>
        <v> </v>
      </c>
      <c r="BA288" s="114" t="str">
        <f t="shared" si="67"/>
        <v>N</v>
      </c>
      <c r="BB288" s="116" t="str">
        <f t="shared" si="68"/>
        <v>A</v>
      </c>
      <c r="BC288" s="115" t="str">
        <f t="shared" si="69"/>
        <v> </v>
      </c>
    </row>
    <row r="289" spans="1:55" ht="15">
      <c r="A289" s="117">
        <v>115442</v>
      </c>
      <c r="B289" s="118" t="s">
        <v>21</v>
      </c>
      <c r="C289" s="119" t="s">
        <v>332</v>
      </c>
      <c r="D289" s="119" t="s">
        <v>333</v>
      </c>
      <c r="E289" s="120">
        <v>2012</v>
      </c>
      <c r="F289" s="120" t="s">
        <v>32</v>
      </c>
      <c r="G289" s="121">
        <v>42887</v>
      </c>
      <c r="H289" s="122">
        <v>44521</v>
      </c>
      <c r="I289" s="123"/>
      <c r="J289" s="124"/>
      <c r="K289" s="125" t="s">
        <v>43</v>
      </c>
      <c r="L289" s="125" t="s">
        <v>23</v>
      </c>
      <c r="M289" s="125" t="s">
        <v>33</v>
      </c>
      <c r="N289" s="126" t="s">
        <v>111</v>
      </c>
      <c r="O289" s="127" t="s">
        <v>48</v>
      </c>
      <c r="P289" s="127" t="s">
        <v>330</v>
      </c>
      <c r="Q289" s="127" t="s">
        <v>49</v>
      </c>
      <c r="R289" s="127" t="s">
        <v>36</v>
      </c>
      <c r="S289" s="128">
        <v>16.2</v>
      </c>
      <c r="T289" s="129">
        <v>74.4</v>
      </c>
      <c r="U289" s="130">
        <v>484.06139315230223</v>
      </c>
      <c r="V289" s="131">
        <v>585.7142857142857</v>
      </c>
      <c r="W289" s="108">
        <f t="shared" si="56"/>
        <v>304.9586776859504</v>
      </c>
      <c r="X289" s="109">
        <f t="shared" si="57"/>
        <v>369</v>
      </c>
      <c r="Y289" s="110"/>
      <c r="Z289" s="138">
        <f t="shared" si="58"/>
        <v>37</v>
      </c>
      <c r="AA289" s="138"/>
      <c r="AB289" s="138"/>
      <c r="AC289" s="110"/>
      <c r="AD289" s="139">
        <f t="shared" si="59"/>
        <v>484.0613931523023</v>
      </c>
      <c r="AE289" s="140"/>
      <c r="AF289" s="140"/>
      <c r="AG289" s="140"/>
      <c r="AH289" s="140"/>
      <c r="AI289" s="140"/>
      <c r="AJ289" s="140"/>
      <c r="AK289" s="141"/>
      <c r="AL289" s="142">
        <f t="shared" si="60"/>
        <v>0</v>
      </c>
      <c r="AM289" s="143"/>
      <c r="AN289" s="144"/>
      <c r="AO289" s="110"/>
      <c r="AP289" s="111">
        <f t="shared" si="61"/>
        <v>-179.10271546635187</v>
      </c>
      <c r="AQ289" s="112">
        <f t="shared" si="62"/>
        <v>-0.5873015873015874</v>
      </c>
      <c r="AR289" s="112">
        <f t="shared" si="63"/>
        <v>-0.37</v>
      </c>
      <c r="AX289" s="113">
        <f t="shared" si="64"/>
        <v>484.0613931523023</v>
      </c>
      <c r="AY289" s="114" t="str">
        <f t="shared" si="65"/>
        <v>A</v>
      </c>
      <c r="AZ289" s="115">
        <f t="shared" si="66"/>
        <v>484.0613931523023</v>
      </c>
      <c r="BA289" s="114" t="str">
        <f t="shared" si="67"/>
        <v>A</v>
      </c>
      <c r="BB289" s="116" t="str">
        <f t="shared" si="68"/>
        <v>A</v>
      </c>
      <c r="BC289" s="115">
        <f t="shared" si="69"/>
        <v>484.0613931523023</v>
      </c>
    </row>
    <row r="290" spans="1:55" ht="17.25">
      <c r="A290" s="95"/>
      <c r="B290" s="96"/>
      <c r="C290" s="97" t="s">
        <v>334</v>
      </c>
      <c r="D290" s="98"/>
      <c r="E290" s="99"/>
      <c r="F290" s="99"/>
      <c r="G290" s="100"/>
      <c r="H290" s="100"/>
      <c r="I290" s="100"/>
      <c r="J290" s="101"/>
      <c r="K290" s="102" t="s">
        <v>20</v>
      </c>
      <c r="L290" s="99" t="s">
        <v>20</v>
      </c>
      <c r="M290" s="99" t="s">
        <v>20</v>
      </c>
      <c r="N290" s="99" t="s">
        <v>20</v>
      </c>
      <c r="O290" s="103" t="s">
        <v>20</v>
      </c>
      <c r="P290" s="104" t="s">
        <v>20</v>
      </c>
      <c r="Q290" s="103"/>
      <c r="R290" s="103"/>
      <c r="S290" s="103"/>
      <c r="T290" s="105"/>
      <c r="U290" s="106"/>
      <c r="V290" s="107"/>
      <c r="W290" s="108" t="str">
        <f t="shared" si="56"/>
        <v> </v>
      </c>
      <c r="X290" s="109" t="str">
        <f t="shared" si="57"/>
        <v> </v>
      </c>
      <c r="Y290" s="110"/>
      <c r="Z290" s="138" t="str">
        <f t="shared" si="58"/>
        <v> </v>
      </c>
      <c r="AA290" s="138"/>
      <c r="AB290" s="138"/>
      <c r="AC290" s="110"/>
      <c r="AD290" s="139">
        <f t="shared" si="59"/>
      </c>
      <c r="AE290" s="140"/>
      <c r="AF290" s="140"/>
      <c r="AG290" s="140"/>
      <c r="AH290" s="140"/>
      <c r="AI290" s="140"/>
      <c r="AJ290" s="140"/>
      <c r="AK290" s="141"/>
      <c r="AL290" s="142">
        <f t="shared" si="60"/>
      </c>
      <c r="AM290" s="143"/>
      <c r="AN290" s="144"/>
      <c r="AO290" s="110"/>
      <c r="AP290" s="111">
        <f t="shared" si="61"/>
      </c>
      <c r="AQ290" s="112">
        <f t="shared" si="62"/>
      </c>
      <c r="AR290" s="112">
        <f t="shared" si="63"/>
      </c>
      <c r="AX290" s="113" t="str">
        <f t="shared" si="64"/>
        <v> </v>
      </c>
      <c r="AY290" s="114">
        <f t="shared" si="65"/>
      </c>
      <c r="AZ290" s="115" t="str">
        <f t="shared" si="66"/>
        <v> </v>
      </c>
      <c r="BA290" s="114" t="str">
        <f t="shared" si="67"/>
        <v>N</v>
      </c>
      <c r="BB290" s="116" t="str">
        <f t="shared" si="68"/>
        <v>A</v>
      </c>
      <c r="BC290" s="115" t="str">
        <f t="shared" si="69"/>
        <v> </v>
      </c>
    </row>
    <row r="291" spans="1:55" ht="15">
      <c r="A291" s="117">
        <v>140119</v>
      </c>
      <c r="B291" s="118" t="s">
        <v>21</v>
      </c>
      <c r="C291" s="119" t="s">
        <v>334</v>
      </c>
      <c r="D291" s="119" t="s">
        <v>335</v>
      </c>
      <c r="E291" s="120">
        <v>2012</v>
      </c>
      <c r="F291" s="120" t="s">
        <v>32</v>
      </c>
      <c r="G291" s="121">
        <v>42948</v>
      </c>
      <c r="H291" s="122">
        <v>44521</v>
      </c>
      <c r="I291" s="123"/>
      <c r="J291" s="124"/>
      <c r="K291" s="125" t="s">
        <v>43</v>
      </c>
      <c r="L291" s="125" t="s">
        <v>23</v>
      </c>
      <c r="M291" s="125" t="s">
        <v>336</v>
      </c>
      <c r="N291" s="126" t="s">
        <v>337</v>
      </c>
      <c r="O291" s="127" t="s">
        <v>48</v>
      </c>
      <c r="P291" s="127" t="s">
        <v>338</v>
      </c>
      <c r="Q291" s="127">
        <v>1.33</v>
      </c>
      <c r="R291" s="127" t="s">
        <v>36</v>
      </c>
      <c r="S291" s="128">
        <v>18.5</v>
      </c>
      <c r="T291" s="129">
        <v>63.84</v>
      </c>
      <c r="U291" s="130">
        <v>484.06139315230223</v>
      </c>
      <c r="V291" s="131">
        <v>585.7142857142857</v>
      </c>
      <c r="W291" s="108">
        <f t="shared" si="56"/>
        <v>304.9586776859504</v>
      </c>
      <c r="X291" s="109">
        <f t="shared" si="57"/>
        <v>369</v>
      </c>
      <c r="Y291" s="110"/>
      <c r="Z291" s="138">
        <f t="shared" si="58"/>
        <v>37</v>
      </c>
      <c r="AA291" s="138"/>
      <c r="AB291" s="138"/>
      <c r="AC291" s="110"/>
      <c r="AD291" s="139">
        <f t="shared" si="59"/>
        <v>484.0613931523023</v>
      </c>
      <c r="AE291" s="140"/>
      <c r="AF291" s="140"/>
      <c r="AG291" s="140"/>
      <c r="AH291" s="140"/>
      <c r="AI291" s="140"/>
      <c r="AJ291" s="140"/>
      <c r="AK291" s="141"/>
      <c r="AL291" s="142">
        <f t="shared" si="60"/>
        <v>0</v>
      </c>
      <c r="AM291" s="143"/>
      <c r="AN291" s="144"/>
      <c r="AO291" s="110"/>
      <c r="AP291" s="111">
        <f t="shared" si="61"/>
        <v>-179.10271546635187</v>
      </c>
      <c r="AQ291" s="112">
        <f t="shared" si="62"/>
        <v>-0.5873015873015874</v>
      </c>
      <c r="AR291" s="112">
        <f t="shared" si="63"/>
        <v>-0.37</v>
      </c>
      <c r="AX291" s="113">
        <f t="shared" si="64"/>
        <v>484.0613931523023</v>
      </c>
      <c r="AY291" s="114" t="str">
        <f t="shared" si="65"/>
        <v>A</v>
      </c>
      <c r="AZ291" s="115">
        <f t="shared" si="66"/>
        <v>484.0613931523023</v>
      </c>
      <c r="BA291" s="114" t="str">
        <f t="shared" si="67"/>
        <v>A</v>
      </c>
      <c r="BB291" s="116" t="str">
        <f t="shared" si="68"/>
        <v>A</v>
      </c>
      <c r="BC291" s="115">
        <f t="shared" si="69"/>
        <v>484.0613931523023</v>
      </c>
    </row>
    <row r="292" spans="1:55" ht="15">
      <c r="A292" s="117">
        <v>146622</v>
      </c>
      <c r="B292" s="118" t="s">
        <v>21</v>
      </c>
      <c r="C292" s="119" t="s">
        <v>334</v>
      </c>
      <c r="D292" s="119" t="s">
        <v>339</v>
      </c>
      <c r="E292" s="120">
        <v>2012</v>
      </c>
      <c r="F292" s="120" t="s">
        <v>32</v>
      </c>
      <c r="G292" s="121">
        <v>42964</v>
      </c>
      <c r="H292" s="122">
        <v>44501</v>
      </c>
      <c r="I292" s="123"/>
      <c r="J292" s="124"/>
      <c r="K292" s="125" t="s">
        <v>43</v>
      </c>
      <c r="L292" s="125" t="s">
        <v>23</v>
      </c>
      <c r="M292" s="125" t="s">
        <v>33</v>
      </c>
      <c r="N292" s="126" t="s">
        <v>337</v>
      </c>
      <c r="O292" s="127" t="s">
        <v>48</v>
      </c>
      <c r="P292" s="127" t="s">
        <v>338</v>
      </c>
      <c r="Q292" s="127">
        <v>1.33</v>
      </c>
      <c r="R292" s="127" t="s">
        <v>36</v>
      </c>
      <c r="S292" s="128">
        <v>18.5</v>
      </c>
      <c r="T292" s="129">
        <v>63.84</v>
      </c>
      <c r="U292" s="130">
        <v>484.06139315230223</v>
      </c>
      <c r="V292" s="131">
        <v>585.7142857142857</v>
      </c>
      <c r="W292" s="108">
        <f t="shared" si="56"/>
        <v>304.9586776859504</v>
      </c>
      <c r="X292" s="109">
        <f t="shared" si="57"/>
        <v>369</v>
      </c>
      <c r="Y292" s="110"/>
      <c r="Z292" s="138">
        <f t="shared" si="58"/>
        <v>37</v>
      </c>
      <c r="AA292" s="138"/>
      <c r="AB292" s="138"/>
      <c r="AC292" s="110"/>
      <c r="AD292" s="139">
        <f t="shared" si="59"/>
        <v>484.0613931523023</v>
      </c>
      <c r="AE292" s="140"/>
      <c r="AF292" s="140"/>
      <c r="AG292" s="140"/>
      <c r="AH292" s="140"/>
      <c r="AI292" s="140"/>
      <c r="AJ292" s="140"/>
      <c r="AK292" s="141"/>
      <c r="AL292" s="142">
        <f t="shared" si="60"/>
        <v>0</v>
      </c>
      <c r="AM292" s="143"/>
      <c r="AN292" s="144"/>
      <c r="AO292" s="110"/>
      <c r="AP292" s="111">
        <f t="shared" si="61"/>
        <v>-179.10271546635187</v>
      </c>
      <c r="AQ292" s="112">
        <f t="shared" si="62"/>
        <v>-0.5873015873015874</v>
      </c>
      <c r="AR292" s="112">
        <f t="shared" si="63"/>
        <v>-0.37</v>
      </c>
      <c r="AX292" s="113">
        <f t="shared" si="64"/>
        <v>484.0613931523023</v>
      </c>
      <c r="AY292" s="114" t="str">
        <f t="shared" si="65"/>
        <v>A</v>
      </c>
      <c r="AZ292" s="115">
        <f t="shared" si="66"/>
        <v>484.0613931523023</v>
      </c>
      <c r="BA292" s="114" t="str">
        <f t="shared" si="67"/>
        <v>A</v>
      </c>
      <c r="BB292" s="116" t="str">
        <f t="shared" si="68"/>
        <v>A</v>
      </c>
      <c r="BC292" s="115">
        <f t="shared" si="69"/>
        <v>484.0613931523023</v>
      </c>
    </row>
  </sheetData>
  <sheetProtection password="C5D3" sheet="1" autoFilter="0"/>
  <autoFilter ref="A14:X15"/>
  <mergeCells count="878">
    <mergeCell ref="Z1:AB1"/>
    <mergeCell ref="AD1:AK1"/>
    <mergeCell ref="AL1:AN1"/>
    <mergeCell ref="AP1:AR1"/>
    <mergeCell ref="Z3:AB3"/>
    <mergeCell ref="AD3:AF3"/>
    <mergeCell ref="AG3:AH5"/>
    <mergeCell ref="AI3:AK5"/>
    <mergeCell ref="AL3:AN3"/>
    <mergeCell ref="AO3:AO7"/>
    <mergeCell ref="AP3:AP7"/>
    <mergeCell ref="AQ3:AQ7"/>
    <mergeCell ref="AR3:AR7"/>
    <mergeCell ref="Z4:Z5"/>
    <mergeCell ref="AA4:AA5"/>
    <mergeCell ref="AB4:AB5"/>
    <mergeCell ref="AD4:AD5"/>
    <mergeCell ref="AE4:AE5"/>
    <mergeCell ref="AF4:AF5"/>
    <mergeCell ref="AL4:AL5"/>
    <mergeCell ref="AM4:AM5"/>
    <mergeCell ref="AN4:AN5"/>
    <mergeCell ref="P6:T7"/>
    <mergeCell ref="Z6:Z7"/>
    <mergeCell ref="AA6:AA7"/>
    <mergeCell ref="AB6:AB7"/>
    <mergeCell ref="AD6:AD7"/>
    <mergeCell ref="AE6:AE7"/>
    <mergeCell ref="AF6:AF7"/>
    <mergeCell ref="AG6:AH7"/>
    <mergeCell ref="AI6:AK7"/>
    <mergeCell ref="AL6:AL7"/>
    <mergeCell ref="AM6:AM7"/>
    <mergeCell ref="AN6:AN7"/>
    <mergeCell ref="P8:R8"/>
    <mergeCell ref="S8:T8"/>
    <mergeCell ref="Z8:AB8"/>
    <mergeCell ref="AD8:AK8"/>
    <mergeCell ref="P9:R9"/>
    <mergeCell ref="S9:T9"/>
    <mergeCell ref="Z14:AB14"/>
    <mergeCell ref="AD14:AK14"/>
    <mergeCell ref="AL14:AN14"/>
    <mergeCell ref="AP14:AR14"/>
    <mergeCell ref="Z15:AB15"/>
    <mergeCell ref="AD15:AK15"/>
    <mergeCell ref="AL15:AN15"/>
    <mergeCell ref="Z16:AB16"/>
    <mergeCell ref="AD16:AK16"/>
    <mergeCell ref="AL16:AN16"/>
    <mergeCell ref="Z17:AB17"/>
    <mergeCell ref="AD17:AK17"/>
    <mergeCell ref="AL17:AN17"/>
    <mergeCell ref="Z18:AB18"/>
    <mergeCell ref="AD18:AK18"/>
    <mergeCell ref="AL18:AN18"/>
    <mergeCell ref="Z19:AB19"/>
    <mergeCell ref="AD19:AK19"/>
    <mergeCell ref="AL19:AN19"/>
    <mergeCell ref="Z20:AB20"/>
    <mergeCell ref="AD20:AK20"/>
    <mergeCell ref="AL20:AN20"/>
    <mergeCell ref="Z21:AB21"/>
    <mergeCell ref="AD21:AK21"/>
    <mergeCell ref="AL21:AN21"/>
    <mergeCell ref="Z22:AB22"/>
    <mergeCell ref="AD22:AK22"/>
    <mergeCell ref="AL22:AN22"/>
    <mergeCell ref="Z23:AB23"/>
    <mergeCell ref="AD23:AK23"/>
    <mergeCell ref="AL23:AN23"/>
    <mergeCell ref="Z24:AB24"/>
    <mergeCell ref="AD24:AK24"/>
    <mergeCell ref="AL24:AN24"/>
    <mergeCell ref="Z25:AB25"/>
    <mergeCell ref="AD25:AK25"/>
    <mergeCell ref="AL25:AN25"/>
    <mergeCell ref="Z26:AB26"/>
    <mergeCell ref="AD26:AK26"/>
    <mergeCell ref="AL26:AN26"/>
    <mergeCell ref="Z27:AB27"/>
    <mergeCell ref="AD27:AK27"/>
    <mergeCell ref="AL27:AN27"/>
    <mergeCell ref="Z28:AB28"/>
    <mergeCell ref="AD28:AK28"/>
    <mergeCell ref="AL28:AN28"/>
    <mergeCell ref="Z29:AB29"/>
    <mergeCell ref="AD29:AK29"/>
    <mergeCell ref="AL29:AN29"/>
    <mergeCell ref="Z30:AB30"/>
    <mergeCell ref="AD30:AK30"/>
    <mergeCell ref="AL30:AN30"/>
    <mergeCell ref="Z31:AB31"/>
    <mergeCell ref="AD31:AK31"/>
    <mergeCell ref="AL31:AN31"/>
    <mergeCell ref="Z32:AB32"/>
    <mergeCell ref="AD32:AK32"/>
    <mergeCell ref="AL32:AN32"/>
    <mergeCell ref="Z33:AB33"/>
    <mergeCell ref="AD33:AK33"/>
    <mergeCell ref="AL33:AN33"/>
    <mergeCell ref="Z34:AB34"/>
    <mergeCell ref="AD34:AK34"/>
    <mergeCell ref="AL34:AN34"/>
    <mergeCell ref="Z35:AB35"/>
    <mergeCell ref="AD35:AK35"/>
    <mergeCell ref="AL35:AN35"/>
    <mergeCell ref="Z36:AB36"/>
    <mergeCell ref="AD36:AK36"/>
    <mergeCell ref="AL36:AN36"/>
    <mergeCell ref="Z37:AB37"/>
    <mergeCell ref="AD37:AK37"/>
    <mergeCell ref="AL37:AN37"/>
    <mergeCell ref="Z38:AB38"/>
    <mergeCell ref="AD38:AK38"/>
    <mergeCell ref="AL38:AN38"/>
    <mergeCell ref="Z39:AB39"/>
    <mergeCell ref="AD39:AK39"/>
    <mergeCell ref="AL39:AN39"/>
    <mergeCell ref="Z40:AB40"/>
    <mergeCell ref="AD40:AK40"/>
    <mergeCell ref="AL40:AN40"/>
    <mergeCell ref="Z41:AB41"/>
    <mergeCell ref="AD41:AK41"/>
    <mergeCell ref="AL41:AN41"/>
    <mergeCell ref="Z42:AB42"/>
    <mergeCell ref="AD42:AK42"/>
    <mergeCell ref="AL42:AN42"/>
    <mergeCell ref="Z43:AB43"/>
    <mergeCell ref="AD43:AK43"/>
    <mergeCell ref="AL43:AN43"/>
    <mergeCell ref="Z44:AB44"/>
    <mergeCell ref="AD44:AK44"/>
    <mergeCell ref="AL44:AN44"/>
    <mergeCell ref="Z45:AB45"/>
    <mergeCell ref="AD45:AK45"/>
    <mergeCell ref="AL45:AN45"/>
    <mergeCell ref="Z46:AB46"/>
    <mergeCell ref="AD46:AK46"/>
    <mergeCell ref="AL46:AN46"/>
    <mergeCell ref="Z47:AB47"/>
    <mergeCell ref="AD47:AK47"/>
    <mergeCell ref="AL47:AN47"/>
    <mergeCell ref="Z48:AB48"/>
    <mergeCell ref="AD48:AK48"/>
    <mergeCell ref="AL48:AN48"/>
    <mergeCell ref="Z49:AB49"/>
    <mergeCell ref="AD49:AK49"/>
    <mergeCell ref="AL49:AN49"/>
    <mergeCell ref="Z50:AB50"/>
    <mergeCell ref="AD50:AK50"/>
    <mergeCell ref="AL50:AN50"/>
    <mergeCell ref="Z51:AB51"/>
    <mergeCell ref="AD51:AK51"/>
    <mergeCell ref="AL51:AN51"/>
    <mergeCell ref="Z52:AB52"/>
    <mergeCell ref="AD52:AK52"/>
    <mergeCell ref="AL52:AN52"/>
    <mergeCell ref="Z53:AB53"/>
    <mergeCell ref="AD53:AK53"/>
    <mergeCell ref="AL53:AN53"/>
    <mergeCell ref="Z54:AB54"/>
    <mergeCell ref="AD54:AK54"/>
    <mergeCell ref="AL54:AN54"/>
    <mergeCell ref="Z55:AB55"/>
    <mergeCell ref="AD55:AK55"/>
    <mergeCell ref="AL55:AN55"/>
    <mergeCell ref="Z56:AB56"/>
    <mergeCell ref="AD56:AK56"/>
    <mergeCell ref="AL56:AN56"/>
    <mergeCell ref="Z57:AB57"/>
    <mergeCell ref="AD57:AK57"/>
    <mergeCell ref="AL57:AN57"/>
    <mergeCell ref="Z58:AB58"/>
    <mergeCell ref="AD58:AK58"/>
    <mergeCell ref="AL58:AN58"/>
    <mergeCell ref="Z59:AB59"/>
    <mergeCell ref="AD59:AK59"/>
    <mergeCell ref="AL59:AN59"/>
    <mergeCell ref="Z60:AB60"/>
    <mergeCell ref="AD60:AK60"/>
    <mergeCell ref="AL60:AN60"/>
    <mergeCell ref="Z61:AB61"/>
    <mergeCell ref="AD61:AK61"/>
    <mergeCell ref="AL61:AN61"/>
    <mergeCell ref="Z62:AB62"/>
    <mergeCell ref="AD62:AK62"/>
    <mergeCell ref="AL62:AN62"/>
    <mergeCell ref="Z63:AB63"/>
    <mergeCell ref="AD63:AK63"/>
    <mergeCell ref="AL63:AN63"/>
    <mergeCell ref="Z64:AB64"/>
    <mergeCell ref="AD64:AK64"/>
    <mergeCell ref="AL64:AN64"/>
    <mergeCell ref="Z65:AB65"/>
    <mergeCell ref="AD65:AK65"/>
    <mergeCell ref="AL65:AN65"/>
    <mergeCell ref="Z66:AB66"/>
    <mergeCell ref="AD66:AK66"/>
    <mergeCell ref="AL66:AN66"/>
    <mergeCell ref="Z67:AB67"/>
    <mergeCell ref="AD67:AK67"/>
    <mergeCell ref="AL67:AN67"/>
    <mergeCell ref="Z68:AB68"/>
    <mergeCell ref="AD68:AK68"/>
    <mergeCell ref="AL68:AN68"/>
    <mergeCell ref="Z69:AB69"/>
    <mergeCell ref="AD69:AK69"/>
    <mergeCell ref="AL69:AN69"/>
    <mergeCell ref="Z70:AB70"/>
    <mergeCell ref="AD70:AK70"/>
    <mergeCell ref="AL70:AN70"/>
    <mergeCell ref="Z71:AB71"/>
    <mergeCell ref="AD71:AK71"/>
    <mergeCell ref="AL71:AN71"/>
    <mergeCell ref="Z72:AB72"/>
    <mergeCell ref="AD72:AK72"/>
    <mergeCell ref="AL72:AN72"/>
    <mergeCell ref="Z73:AB73"/>
    <mergeCell ref="AD73:AK73"/>
    <mergeCell ref="AL73:AN73"/>
    <mergeCell ref="Z74:AB74"/>
    <mergeCell ref="AD74:AK74"/>
    <mergeCell ref="AL74:AN74"/>
    <mergeCell ref="Z75:AB75"/>
    <mergeCell ref="AD75:AK75"/>
    <mergeCell ref="AL75:AN75"/>
    <mergeCell ref="Z76:AB76"/>
    <mergeCell ref="AD76:AK76"/>
    <mergeCell ref="AL76:AN76"/>
    <mergeCell ref="Z77:AB77"/>
    <mergeCell ref="AD77:AK77"/>
    <mergeCell ref="AL77:AN77"/>
    <mergeCell ref="Z78:AB78"/>
    <mergeCell ref="AD78:AK78"/>
    <mergeCell ref="AL78:AN78"/>
    <mergeCell ref="Z79:AB79"/>
    <mergeCell ref="AD79:AK79"/>
    <mergeCell ref="AL79:AN79"/>
    <mergeCell ref="Z80:AB80"/>
    <mergeCell ref="AD80:AK80"/>
    <mergeCell ref="AL80:AN80"/>
    <mergeCell ref="Z81:AB81"/>
    <mergeCell ref="AD81:AK81"/>
    <mergeCell ref="AL81:AN81"/>
    <mergeCell ref="Z82:AB82"/>
    <mergeCell ref="AD82:AK82"/>
    <mergeCell ref="AL82:AN82"/>
    <mergeCell ref="Z83:AB83"/>
    <mergeCell ref="AD83:AK83"/>
    <mergeCell ref="AL83:AN83"/>
    <mergeCell ref="Z84:AB84"/>
    <mergeCell ref="AD84:AK84"/>
    <mergeCell ref="AL84:AN84"/>
    <mergeCell ref="Z85:AB85"/>
    <mergeCell ref="AD85:AK85"/>
    <mergeCell ref="AL85:AN85"/>
    <mergeCell ref="Z86:AB86"/>
    <mergeCell ref="AD86:AK86"/>
    <mergeCell ref="AL86:AN86"/>
    <mergeCell ref="Z87:AB87"/>
    <mergeCell ref="AD87:AK87"/>
    <mergeCell ref="AL87:AN87"/>
    <mergeCell ref="Z88:AB88"/>
    <mergeCell ref="AD88:AK88"/>
    <mergeCell ref="AL88:AN88"/>
    <mergeCell ref="Z89:AB89"/>
    <mergeCell ref="AD89:AK89"/>
    <mergeCell ref="AL89:AN89"/>
    <mergeCell ref="Z90:AB90"/>
    <mergeCell ref="AD90:AK90"/>
    <mergeCell ref="AL90:AN90"/>
    <mergeCell ref="Z91:AB91"/>
    <mergeCell ref="AD91:AK91"/>
    <mergeCell ref="AL91:AN91"/>
    <mergeCell ref="Z92:AB92"/>
    <mergeCell ref="AD92:AK92"/>
    <mergeCell ref="AL92:AN92"/>
    <mergeCell ref="Z93:AB93"/>
    <mergeCell ref="AD93:AK93"/>
    <mergeCell ref="AL93:AN93"/>
    <mergeCell ref="Z94:AB94"/>
    <mergeCell ref="AD94:AK94"/>
    <mergeCell ref="AL94:AN94"/>
    <mergeCell ref="Z95:AB95"/>
    <mergeCell ref="AD95:AK95"/>
    <mergeCell ref="AL95:AN95"/>
    <mergeCell ref="Z96:AB96"/>
    <mergeCell ref="AD96:AK96"/>
    <mergeCell ref="AL96:AN96"/>
    <mergeCell ref="Z97:AB97"/>
    <mergeCell ref="AD97:AK97"/>
    <mergeCell ref="AL97:AN97"/>
    <mergeCell ref="Z98:AB98"/>
    <mergeCell ref="AD98:AK98"/>
    <mergeCell ref="AL98:AN98"/>
    <mergeCell ref="Z99:AB99"/>
    <mergeCell ref="AD99:AK99"/>
    <mergeCell ref="AL99:AN99"/>
    <mergeCell ref="Z100:AB100"/>
    <mergeCell ref="AD100:AK100"/>
    <mergeCell ref="AL100:AN100"/>
    <mergeCell ref="Z101:AB101"/>
    <mergeCell ref="AD101:AK101"/>
    <mergeCell ref="AL101:AN101"/>
    <mergeCell ref="Z102:AB102"/>
    <mergeCell ref="AD102:AK102"/>
    <mergeCell ref="AL102:AN102"/>
    <mergeCell ref="Z103:AB103"/>
    <mergeCell ref="AD103:AK103"/>
    <mergeCell ref="AL103:AN103"/>
    <mergeCell ref="Z104:AB104"/>
    <mergeCell ref="AD104:AK104"/>
    <mergeCell ref="AL104:AN104"/>
    <mergeCell ref="Z105:AB105"/>
    <mergeCell ref="AD105:AK105"/>
    <mergeCell ref="AL105:AN105"/>
    <mergeCell ref="Z106:AB106"/>
    <mergeCell ref="AD106:AK106"/>
    <mergeCell ref="AL106:AN106"/>
    <mergeCell ref="Z107:AB107"/>
    <mergeCell ref="AD107:AK107"/>
    <mergeCell ref="AL107:AN107"/>
    <mergeCell ref="Z108:AB108"/>
    <mergeCell ref="AD108:AK108"/>
    <mergeCell ref="AL108:AN108"/>
    <mergeCell ref="Z109:AB109"/>
    <mergeCell ref="AD109:AK109"/>
    <mergeCell ref="AL109:AN109"/>
    <mergeCell ref="Z110:AB110"/>
    <mergeCell ref="AD110:AK110"/>
    <mergeCell ref="AL110:AN110"/>
    <mergeCell ref="Z111:AB111"/>
    <mergeCell ref="AD111:AK111"/>
    <mergeCell ref="AL111:AN111"/>
    <mergeCell ref="Z112:AB112"/>
    <mergeCell ref="AD112:AK112"/>
    <mergeCell ref="AL112:AN112"/>
    <mergeCell ref="Z113:AB113"/>
    <mergeCell ref="AD113:AK113"/>
    <mergeCell ref="AL113:AN113"/>
    <mergeCell ref="Z114:AB114"/>
    <mergeCell ref="AD114:AK114"/>
    <mergeCell ref="AL114:AN114"/>
    <mergeCell ref="Z115:AB115"/>
    <mergeCell ref="AD115:AK115"/>
    <mergeCell ref="AL115:AN115"/>
    <mergeCell ref="Z116:AB116"/>
    <mergeCell ref="AD116:AK116"/>
    <mergeCell ref="AL116:AN116"/>
    <mergeCell ref="Z117:AB117"/>
    <mergeCell ref="AD117:AK117"/>
    <mergeCell ref="AL117:AN117"/>
    <mergeCell ref="Z118:AB118"/>
    <mergeCell ref="AD118:AK118"/>
    <mergeCell ref="AL118:AN118"/>
    <mergeCell ref="Z119:AB119"/>
    <mergeCell ref="AD119:AK119"/>
    <mergeCell ref="AL119:AN119"/>
    <mergeCell ref="Z120:AB120"/>
    <mergeCell ref="AD120:AK120"/>
    <mergeCell ref="AL120:AN120"/>
    <mergeCell ref="Z121:AB121"/>
    <mergeCell ref="AD121:AK121"/>
    <mergeCell ref="AL121:AN121"/>
    <mergeCell ref="Z122:AB122"/>
    <mergeCell ref="AD122:AK122"/>
    <mergeCell ref="AL122:AN122"/>
    <mergeCell ref="Z123:AB123"/>
    <mergeCell ref="AD123:AK123"/>
    <mergeCell ref="AL123:AN123"/>
    <mergeCell ref="Z124:AB124"/>
    <mergeCell ref="AD124:AK124"/>
    <mergeCell ref="AL124:AN124"/>
    <mergeCell ref="Z125:AB125"/>
    <mergeCell ref="AD125:AK125"/>
    <mergeCell ref="AL125:AN125"/>
    <mergeCell ref="Z126:AB126"/>
    <mergeCell ref="AD126:AK126"/>
    <mergeCell ref="AL126:AN126"/>
    <mergeCell ref="Z127:AB127"/>
    <mergeCell ref="AD127:AK127"/>
    <mergeCell ref="AL127:AN127"/>
    <mergeCell ref="Z128:AB128"/>
    <mergeCell ref="AD128:AK128"/>
    <mergeCell ref="AL128:AN128"/>
    <mergeCell ref="Z129:AB129"/>
    <mergeCell ref="AD129:AK129"/>
    <mergeCell ref="AL129:AN129"/>
    <mergeCell ref="Z130:AB130"/>
    <mergeCell ref="AD130:AK130"/>
    <mergeCell ref="AL130:AN130"/>
    <mergeCell ref="Z131:AB131"/>
    <mergeCell ref="AD131:AK131"/>
    <mergeCell ref="AL131:AN131"/>
    <mergeCell ref="Z132:AB132"/>
    <mergeCell ref="AD132:AK132"/>
    <mergeCell ref="AL132:AN132"/>
    <mergeCell ref="Z133:AB133"/>
    <mergeCell ref="AD133:AK133"/>
    <mergeCell ref="AL133:AN133"/>
    <mergeCell ref="Z134:AB134"/>
    <mergeCell ref="AD134:AK134"/>
    <mergeCell ref="AL134:AN134"/>
    <mergeCell ref="Z135:AB135"/>
    <mergeCell ref="AD135:AK135"/>
    <mergeCell ref="AL135:AN135"/>
    <mergeCell ref="Z136:AB136"/>
    <mergeCell ref="AD136:AK136"/>
    <mergeCell ref="AL136:AN136"/>
    <mergeCell ref="Z137:AB137"/>
    <mergeCell ref="AD137:AK137"/>
    <mergeCell ref="AL137:AN137"/>
    <mergeCell ref="Z138:AB138"/>
    <mergeCell ref="AD138:AK138"/>
    <mergeCell ref="AL138:AN138"/>
    <mergeCell ref="Z139:AB139"/>
    <mergeCell ref="AD139:AK139"/>
    <mergeCell ref="AL139:AN139"/>
    <mergeCell ref="Z140:AB140"/>
    <mergeCell ref="AD140:AK140"/>
    <mergeCell ref="AL140:AN140"/>
    <mergeCell ref="Z141:AB141"/>
    <mergeCell ref="AD141:AK141"/>
    <mergeCell ref="AL141:AN141"/>
    <mergeCell ref="Z142:AB142"/>
    <mergeCell ref="AD142:AK142"/>
    <mergeCell ref="AL142:AN142"/>
    <mergeCell ref="Z143:AB143"/>
    <mergeCell ref="AD143:AK143"/>
    <mergeCell ref="AL143:AN143"/>
    <mergeCell ref="Z144:AB144"/>
    <mergeCell ref="AD144:AK144"/>
    <mergeCell ref="AL144:AN144"/>
    <mergeCell ref="Z145:AB145"/>
    <mergeCell ref="AD145:AK145"/>
    <mergeCell ref="AL145:AN145"/>
    <mergeCell ref="Z146:AB146"/>
    <mergeCell ref="AD146:AK146"/>
    <mergeCell ref="AL146:AN146"/>
    <mergeCell ref="Z147:AB147"/>
    <mergeCell ref="AD147:AK147"/>
    <mergeCell ref="AL147:AN147"/>
    <mergeCell ref="Z148:AB148"/>
    <mergeCell ref="AD148:AK148"/>
    <mergeCell ref="AL148:AN148"/>
    <mergeCell ref="Z149:AB149"/>
    <mergeCell ref="AD149:AK149"/>
    <mergeCell ref="AL149:AN149"/>
    <mergeCell ref="Z150:AB150"/>
    <mergeCell ref="AD150:AK150"/>
    <mergeCell ref="AL150:AN150"/>
    <mergeCell ref="Z151:AB151"/>
    <mergeCell ref="AD151:AK151"/>
    <mergeCell ref="AL151:AN151"/>
    <mergeCell ref="Z152:AB152"/>
    <mergeCell ref="AD152:AK152"/>
    <mergeCell ref="AL152:AN152"/>
    <mergeCell ref="Z153:AB153"/>
    <mergeCell ref="AD153:AK153"/>
    <mergeCell ref="AL153:AN153"/>
    <mergeCell ref="Z154:AB154"/>
    <mergeCell ref="AD154:AK154"/>
    <mergeCell ref="AL154:AN154"/>
    <mergeCell ref="Z155:AB155"/>
    <mergeCell ref="AD155:AK155"/>
    <mergeCell ref="AL155:AN155"/>
    <mergeCell ref="Z156:AB156"/>
    <mergeCell ref="AD156:AK156"/>
    <mergeCell ref="AL156:AN156"/>
    <mergeCell ref="Z157:AB157"/>
    <mergeCell ref="AD157:AK157"/>
    <mergeCell ref="AL157:AN157"/>
    <mergeCell ref="Z158:AB158"/>
    <mergeCell ref="AD158:AK158"/>
    <mergeCell ref="AL158:AN158"/>
    <mergeCell ref="Z159:AB159"/>
    <mergeCell ref="AD159:AK159"/>
    <mergeCell ref="AL159:AN159"/>
    <mergeCell ref="Z160:AB160"/>
    <mergeCell ref="AD160:AK160"/>
    <mergeCell ref="AL160:AN160"/>
    <mergeCell ref="Z161:AB161"/>
    <mergeCell ref="AD161:AK161"/>
    <mergeCell ref="AL161:AN161"/>
    <mergeCell ref="Z162:AB162"/>
    <mergeCell ref="AD162:AK162"/>
    <mergeCell ref="AL162:AN162"/>
    <mergeCell ref="Z163:AB163"/>
    <mergeCell ref="AD163:AK163"/>
    <mergeCell ref="AL163:AN163"/>
    <mergeCell ref="Z164:AB164"/>
    <mergeCell ref="AD164:AK164"/>
    <mergeCell ref="AL164:AN164"/>
    <mergeCell ref="Z165:AB165"/>
    <mergeCell ref="AD165:AK165"/>
    <mergeCell ref="AL165:AN165"/>
    <mergeCell ref="Z166:AB166"/>
    <mergeCell ref="AD166:AK166"/>
    <mergeCell ref="AL166:AN166"/>
    <mergeCell ref="Z167:AB167"/>
    <mergeCell ref="AD167:AK167"/>
    <mergeCell ref="AL167:AN167"/>
    <mergeCell ref="Z168:AB168"/>
    <mergeCell ref="AD168:AK168"/>
    <mergeCell ref="AL168:AN168"/>
    <mergeCell ref="Z169:AB169"/>
    <mergeCell ref="AD169:AK169"/>
    <mergeCell ref="AL169:AN169"/>
    <mergeCell ref="Z170:AB170"/>
    <mergeCell ref="AD170:AK170"/>
    <mergeCell ref="AL170:AN170"/>
    <mergeCell ref="Z171:AB171"/>
    <mergeCell ref="AD171:AK171"/>
    <mergeCell ref="AL171:AN171"/>
    <mergeCell ref="Z172:AB172"/>
    <mergeCell ref="AD172:AK172"/>
    <mergeCell ref="AL172:AN172"/>
    <mergeCell ref="Z173:AB173"/>
    <mergeCell ref="AD173:AK173"/>
    <mergeCell ref="AL173:AN173"/>
    <mergeCell ref="Z174:AB174"/>
    <mergeCell ref="AD174:AK174"/>
    <mergeCell ref="AL174:AN174"/>
    <mergeCell ref="Z175:AB175"/>
    <mergeCell ref="AD175:AK175"/>
    <mergeCell ref="AL175:AN175"/>
    <mergeCell ref="Z176:AB176"/>
    <mergeCell ref="AD176:AK176"/>
    <mergeCell ref="AL176:AN176"/>
    <mergeCell ref="Z177:AB177"/>
    <mergeCell ref="AD177:AK177"/>
    <mergeCell ref="AL177:AN177"/>
    <mergeCell ref="Z178:AB178"/>
    <mergeCell ref="AD178:AK178"/>
    <mergeCell ref="AL178:AN178"/>
    <mergeCell ref="Z179:AB179"/>
    <mergeCell ref="AD179:AK179"/>
    <mergeCell ref="AL179:AN179"/>
    <mergeCell ref="Z180:AB180"/>
    <mergeCell ref="AD180:AK180"/>
    <mergeCell ref="AL180:AN180"/>
    <mergeCell ref="Z181:AB181"/>
    <mergeCell ref="AD181:AK181"/>
    <mergeCell ref="AL181:AN181"/>
    <mergeCell ref="Z182:AB182"/>
    <mergeCell ref="AD182:AK182"/>
    <mergeCell ref="AL182:AN182"/>
    <mergeCell ref="Z183:AB183"/>
    <mergeCell ref="AD183:AK183"/>
    <mergeCell ref="AL183:AN183"/>
    <mergeCell ref="Z184:AB184"/>
    <mergeCell ref="AD184:AK184"/>
    <mergeCell ref="AL184:AN184"/>
    <mergeCell ref="Z185:AB185"/>
    <mergeCell ref="AD185:AK185"/>
    <mergeCell ref="AL185:AN185"/>
    <mergeCell ref="Z186:AB186"/>
    <mergeCell ref="AD186:AK186"/>
    <mergeCell ref="AL186:AN186"/>
    <mergeCell ref="Z187:AB187"/>
    <mergeCell ref="AD187:AK187"/>
    <mergeCell ref="AL187:AN187"/>
    <mergeCell ref="Z188:AB188"/>
    <mergeCell ref="AD188:AK188"/>
    <mergeCell ref="AL188:AN188"/>
    <mergeCell ref="Z189:AB189"/>
    <mergeCell ref="AD189:AK189"/>
    <mergeCell ref="AL189:AN189"/>
    <mergeCell ref="Z190:AB190"/>
    <mergeCell ref="AD190:AK190"/>
    <mergeCell ref="AL190:AN190"/>
    <mergeCell ref="Z191:AB191"/>
    <mergeCell ref="AD191:AK191"/>
    <mergeCell ref="AL191:AN191"/>
    <mergeCell ref="Z192:AB192"/>
    <mergeCell ref="AD192:AK192"/>
    <mergeCell ref="AL192:AN192"/>
    <mergeCell ref="Z193:AB193"/>
    <mergeCell ref="AD193:AK193"/>
    <mergeCell ref="AL193:AN193"/>
    <mergeCell ref="Z194:AB194"/>
    <mergeCell ref="AD194:AK194"/>
    <mergeCell ref="AL194:AN194"/>
    <mergeCell ref="Z195:AB195"/>
    <mergeCell ref="AD195:AK195"/>
    <mergeCell ref="AL195:AN195"/>
    <mergeCell ref="Z196:AB196"/>
    <mergeCell ref="AD196:AK196"/>
    <mergeCell ref="AL196:AN196"/>
    <mergeCell ref="Z197:AB197"/>
    <mergeCell ref="AD197:AK197"/>
    <mergeCell ref="AL197:AN197"/>
    <mergeCell ref="Z198:AB198"/>
    <mergeCell ref="AD198:AK198"/>
    <mergeCell ref="AL198:AN198"/>
    <mergeCell ref="Z199:AB199"/>
    <mergeCell ref="AD199:AK199"/>
    <mergeCell ref="AL199:AN199"/>
    <mergeCell ref="Z200:AB200"/>
    <mergeCell ref="AD200:AK200"/>
    <mergeCell ref="AL200:AN200"/>
    <mergeCell ref="Z201:AB201"/>
    <mergeCell ref="AD201:AK201"/>
    <mergeCell ref="AL201:AN201"/>
    <mergeCell ref="Z202:AB202"/>
    <mergeCell ref="AD202:AK202"/>
    <mergeCell ref="AL202:AN202"/>
    <mergeCell ref="Z203:AB203"/>
    <mergeCell ref="AD203:AK203"/>
    <mergeCell ref="AL203:AN203"/>
    <mergeCell ref="Z204:AB204"/>
    <mergeCell ref="AD204:AK204"/>
    <mergeCell ref="AL204:AN204"/>
    <mergeCell ref="Z205:AB205"/>
    <mergeCell ref="AD205:AK205"/>
    <mergeCell ref="AL205:AN205"/>
    <mergeCell ref="Z206:AB206"/>
    <mergeCell ref="AD206:AK206"/>
    <mergeCell ref="AL206:AN206"/>
    <mergeCell ref="Z207:AB207"/>
    <mergeCell ref="AD207:AK207"/>
    <mergeCell ref="AL207:AN207"/>
    <mergeCell ref="Z208:AB208"/>
    <mergeCell ref="AD208:AK208"/>
    <mergeCell ref="AL208:AN208"/>
    <mergeCell ref="Z209:AB209"/>
    <mergeCell ref="AD209:AK209"/>
    <mergeCell ref="AL209:AN209"/>
    <mergeCell ref="Z210:AB210"/>
    <mergeCell ref="AD210:AK210"/>
    <mergeCell ref="AL210:AN210"/>
    <mergeCell ref="Z211:AB211"/>
    <mergeCell ref="AD211:AK211"/>
    <mergeCell ref="AL211:AN211"/>
    <mergeCell ref="Z212:AB212"/>
    <mergeCell ref="AD212:AK212"/>
    <mergeCell ref="AL212:AN212"/>
    <mergeCell ref="Z213:AB213"/>
    <mergeCell ref="AD213:AK213"/>
    <mergeCell ref="AL213:AN213"/>
    <mergeCell ref="Z214:AB214"/>
    <mergeCell ref="AD214:AK214"/>
    <mergeCell ref="AL214:AN214"/>
    <mergeCell ref="Z215:AB215"/>
    <mergeCell ref="AD215:AK215"/>
    <mergeCell ref="AL215:AN215"/>
    <mergeCell ref="Z216:AB216"/>
    <mergeCell ref="AD216:AK216"/>
    <mergeCell ref="AL216:AN216"/>
    <mergeCell ref="Z217:AB217"/>
    <mergeCell ref="AD217:AK217"/>
    <mergeCell ref="AL217:AN217"/>
    <mergeCell ref="Z218:AB218"/>
    <mergeCell ref="AD218:AK218"/>
    <mergeCell ref="AL218:AN218"/>
    <mergeCell ref="Z219:AB219"/>
    <mergeCell ref="AD219:AK219"/>
    <mergeCell ref="AL219:AN219"/>
    <mergeCell ref="Z220:AB220"/>
    <mergeCell ref="AD220:AK220"/>
    <mergeCell ref="AL220:AN220"/>
    <mergeCell ref="Z221:AB221"/>
    <mergeCell ref="AD221:AK221"/>
    <mergeCell ref="AL221:AN221"/>
    <mergeCell ref="Z222:AB222"/>
    <mergeCell ref="AD222:AK222"/>
    <mergeCell ref="AL222:AN222"/>
    <mergeCell ref="Z223:AB223"/>
    <mergeCell ref="AD223:AK223"/>
    <mergeCell ref="AL223:AN223"/>
    <mergeCell ref="Z224:AB224"/>
    <mergeCell ref="AD224:AK224"/>
    <mergeCell ref="AL224:AN224"/>
    <mergeCell ref="Z225:AB225"/>
    <mergeCell ref="AD225:AK225"/>
    <mergeCell ref="AL225:AN225"/>
    <mergeCell ref="Z226:AB226"/>
    <mergeCell ref="AD226:AK226"/>
    <mergeCell ref="AL226:AN226"/>
    <mergeCell ref="Z227:AB227"/>
    <mergeCell ref="AD227:AK227"/>
    <mergeCell ref="AL227:AN227"/>
    <mergeCell ref="Z228:AB228"/>
    <mergeCell ref="AD228:AK228"/>
    <mergeCell ref="AL228:AN228"/>
    <mergeCell ref="Z229:AB229"/>
    <mergeCell ref="AD229:AK229"/>
    <mergeCell ref="AL229:AN229"/>
    <mergeCell ref="Z230:AB230"/>
    <mergeCell ref="AD230:AK230"/>
    <mergeCell ref="AL230:AN230"/>
    <mergeCell ref="Z231:AB231"/>
    <mergeCell ref="AD231:AK231"/>
    <mergeCell ref="AL231:AN231"/>
    <mergeCell ref="Z232:AB232"/>
    <mergeCell ref="AD232:AK232"/>
    <mergeCell ref="AL232:AN232"/>
    <mergeCell ref="Z233:AB233"/>
    <mergeCell ref="AD233:AK233"/>
    <mergeCell ref="AL233:AN233"/>
    <mergeCell ref="Z234:AB234"/>
    <mergeCell ref="AD234:AK234"/>
    <mergeCell ref="AL234:AN234"/>
    <mergeCell ref="Z235:AB235"/>
    <mergeCell ref="AD235:AK235"/>
    <mergeCell ref="AL235:AN235"/>
    <mergeCell ref="Z236:AB236"/>
    <mergeCell ref="AD236:AK236"/>
    <mergeCell ref="AL236:AN236"/>
    <mergeCell ref="Z237:AB237"/>
    <mergeCell ref="AD237:AK237"/>
    <mergeCell ref="AL237:AN237"/>
    <mergeCell ref="Z238:AB238"/>
    <mergeCell ref="AD238:AK238"/>
    <mergeCell ref="AL238:AN238"/>
    <mergeCell ref="Z239:AB239"/>
    <mergeCell ref="AD239:AK239"/>
    <mergeCell ref="AL239:AN239"/>
    <mergeCell ref="Z240:AB240"/>
    <mergeCell ref="AD240:AK240"/>
    <mergeCell ref="AL240:AN240"/>
    <mergeCell ref="Z241:AB241"/>
    <mergeCell ref="AD241:AK241"/>
    <mergeCell ref="AL241:AN241"/>
    <mergeCell ref="Z242:AB242"/>
    <mergeCell ref="AD242:AK242"/>
    <mergeCell ref="AL242:AN242"/>
    <mergeCell ref="Z243:AB243"/>
    <mergeCell ref="AD243:AK243"/>
    <mergeCell ref="AL243:AN243"/>
    <mergeCell ref="Z244:AB244"/>
    <mergeCell ref="AD244:AK244"/>
    <mergeCell ref="AL244:AN244"/>
    <mergeCell ref="Z245:AB245"/>
    <mergeCell ref="AD245:AK245"/>
    <mergeCell ref="AL245:AN245"/>
    <mergeCell ref="Z246:AB246"/>
    <mergeCell ref="AD246:AK246"/>
    <mergeCell ref="AL246:AN246"/>
    <mergeCell ref="Z247:AB247"/>
    <mergeCell ref="AD247:AK247"/>
    <mergeCell ref="AL247:AN247"/>
    <mergeCell ref="Z248:AB248"/>
    <mergeCell ref="AD248:AK248"/>
    <mergeCell ref="AL248:AN248"/>
    <mergeCell ref="Z249:AB249"/>
    <mergeCell ref="AD249:AK249"/>
    <mergeCell ref="AL249:AN249"/>
    <mergeCell ref="Z250:AB250"/>
    <mergeCell ref="AD250:AK250"/>
    <mergeCell ref="AL250:AN250"/>
    <mergeCell ref="Z251:AB251"/>
    <mergeCell ref="AD251:AK251"/>
    <mergeCell ref="AL251:AN251"/>
    <mergeCell ref="Z252:AB252"/>
    <mergeCell ref="AD252:AK252"/>
    <mergeCell ref="AL252:AN252"/>
    <mergeCell ref="Z253:AB253"/>
    <mergeCell ref="AD253:AK253"/>
    <mergeCell ref="AL253:AN253"/>
    <mergeCell ref="Z254:AB254"/>
    <mergeCell ref="AD254:AK254"/>
    <mergeCell ref="AL254:AN254"/>
    <mergeCell ref="Z255:AB255"/>
    <mergeCell ref="AD255:AK255"/>
    <mergeCell ref="AL255:AN255"/>
    <mergeCell ref="Z256:AB256"/>
    <mergeCell ref="AD256:AK256"/>
    <mergeCell ref="AL256:AN256"/>
    <mergeCell ref="Z257:AB257"/>
    <mergeCell ref="AD257:AK257"/>
    <mergeCell ref="AL257:AN257"/>
    <mergeCell ref="Z258:AB258"/>
    <mergeCell ref="AD258:AK258"/>
    <mergeCell ref="AL258:AN258"/>
    <mergeCell ref="Z259:AB259"/>
    <mergeCell ref="AD259:AK259"/>
    <mergeCell ref="AL259:AN259"/>
    <mergeCell ref="Z260:AB260"/>
    <mergeCell ref="AD260:AK260"/>
    <mergeCell ref="AL260:AN260"/>
    <mergeCell ref="Z261:AB261"/>
    <mergeCell ref="AD261:AK261"/>
    <mergeCell ref="AL261:AN261"/>
    <mergeCell ref="Z262:AB262"/>
    <mergeCell ref="AD262:AK262"/>
    <mergeCell ref="AL262:AN262"/>
    <mergeCell ref="Z263:AB263"/>
    <mergeCell ref="AD263:AK263"/>
    <mergeCell ref="AL263:AN263"/>
    <mergeCell ref="Z264:AB264"/>
    <mergeCell ref="AD264:AK264"/>
    <mergeCell ref="AL264:AN264"/>
    <mergeCell ref="Z265:AB265"/>
    <mergeCell ref="AD265:AK265"/>
    <mergeCell ref="AL265:AN265"/>
    <mergeCell ref="Z266:AB266"/>
    <mergeCell ref="AD266:AK266"/>
    <mergeCell ref="AL266:AN266"/>
    <mergeCell ref="Z267:AB267"/>
    <mergeCell ref="AD267:AK267"/>
    <mergeCell ref="AL267:AN267"/>
    <mergeCell ref="Z268:AB268"/>
    <mergeCell ref="AD268:AK268"/>
    <mergeCell ref="AL268:AN268"/>
    <mergeCell ref="Z269:AB269"/>
    <mergeCell ref="AD269:AK269"/>
    <mergeCell ref="AL269:AN269"/>
    <mergeCell ref="Z270:AB270"/>
    <mergeCell ref="AD270:AK270"/>
    <mergeCell ref="AL270:AN270"/>
    <mergeCell ref="Z271:AB271"/>
    <mergeCell ref="AD271:AK271"/>
    <mergeCell ref="AL271:AN271"/>
    <mergeCell ref="Z272:AB272"/>
    <mergeCell ref="AD272:AK272"/>
    <mergeCell ref="AL272:AN272"/>
    <mergeCell ref="Z273:AB273"/>
    <mergeCell ref="AD273:AK273"/>
    <mergeCell ref="AL273:AN273"/>
    <mergeCell ref="Z274:AB274"/>
    <mergeCell ref="AD274:AK274"/>
    <mergeCell ref="AL274:AN274"/>
    <mergeCell ref="Z275:AB275"/>
    <mergeCell ref="AD275:AK275"/>
    <mergeCell ref="AL275:AN275"/>
    <mergeCell ref="Z276:AB276"/>
    <mergeCell ref="AD276:AK276"/>
    <mergeCell ref="AL276:AN276"/>
    <mergeCell ref="Z277:AB277"/>
    <mergeCell ref="AD277:AK277"/>
    <mergeCell ref="AL277:AN277"/>
    <mergeCell ref="Z278:AB278"/>
    <mergeCell ref="AD278:AK278"/>
    <mergeCell ref="AL278:AN278"/>
    <mergeCell ref="Z279:AB279"/>
    <mergeCell ref="AD279:AK279"/>
    <mergeCell ref="AL279:AN279"/>
    <mergeCell ref="Z280:AB280"/>
    <mergeCell ref="AD280:AK280"/>
    <mergeCell ref="AL280:AN280"/>
    <mergeCell ref="Z281:AB281"/>
    <mergeCell ref="AD281:AK281"/>
    <mergeCell ref="AL281:AN281"/>
    <mergeCell ref="Z282:AB282"/>
    <mergeCell ref="AD282:AK282"/>
    <mergeCell ref="AL282:AN282"/>
    <mergeCell ref="Z283:AB283"/>
    <mergeCell ref="AD283:AK283"/>
    <mergeCell ref="AL283:AN283"/>
    <mergeCell ref="Z284:AB284"/>
    <mergeCell ref="AD284:AK284"/>
    <mergeCell ref="AL284:AN284"/>
    <mergeCell ref="Z285:AB285"/>
    <mergeCell ref="AD285:AK285"/>
    <mergeCell ref="AL285:AN285"/>
    <mergeCell ref="Z286:AB286"/>
    <mergeCell ref="AD286:AK286"/>
    <mergeCell ref="AL286:AN286"/>
    <mergeCell ref="Z287:AB287"/>
    <mergeCell ref="AD287:AK287"/>
    <mergeCell ref="AL287:AN287"/>
    <mergeCell ref="Z288:AB288"/>
    <mergeCell ref="AD288:AK288"/>
    <mergeCell ref="AL288:AN288"/>
    <mergeCell ref="Z289:AB289"/>
    <mergeCell ref="AD289:AK289"/>
    <mergeCell ref="AL289:AN289"/>
    <mergeCell ref="Z290:AB290"/>
    <mergeCell ref="AD290:AK290"/>
    <mergeCell ref="AL290:AN290"/>
    <mergeCell ref="Z291:AB291"/>
    <mergeCell ref="AD291:AK291"/>
    <mergeCell ref="AL291:AN291"/>
    <mergeCell ref="Z292:AB292"/>
    <mergeCell ref="AD292:AK292"/>
    <mergeCell ref="AL292:AN292"/>
  </mergeCells>
  <conditionalFormatting sqref="W15:X292 AX15:BC292 AP15:AR292 AD15:AN292 Z15:AB292">
    <cfRule type="containsBlanks" priority="965" dxfId="723" stopIfTrue="1">
      <formula>LEN(TRIM(W15))=0</formula>
    </cfRule>
  </conditionalFormatting>
  <conditionalFormatting sqref="D272 D163 D285:D289">
    <cfRule type="expression" priority="961" dxfId="2">
      <formula>J163&gt;DATE(2000,1,1)</formula>
    </cfRule>
    <cfRule type="expression" priority="962" dxfId="1">
      <formula>I163&gt;DATE(2000,1,1)</formula>
    </cfRule>
    <cfRule type="expression" priority="963" dxfId="0">
      <formula>H163&gt;DATE(2000,1,1)</formula>
    </cfRule>
    <cfRule type="expression" priority="964" dxfId="724">
      <formula>G163&gt;DATE(2000,1,1)</formula>
    </cfRule>
  </conditionalFormatting>
  <conditionalFormatting sqref="D112">
    <cfRule type="expression" priority="957" dxfId="2">
      <formula>J112&gt;DATE(2000,1,1)</formula>
    </cfRule>
    <cfRule type="expression" priority="958" dxfId="1">
      <formula>I112&gt;DATE(2000,1,1)</formula>
    </cfRule>
    <cfRule type="expression" priority="959" dxfId="0">
      <formula>H112&gt;DATE(2000,1,1)</formula>
    </cfRule>
    <cfRule type="expression" priority="960" dxfId="724">
      <formula>G112&gt;DATE(2000,1,1)</formula>
    </cfRule>
  </conditionalFormatting>
  <conditionalFormatting sqref="D109">
    <cfRule type="expression" priority="953" dxfId="2">
      <formula>J109&gt;DATE(2000,1,1)</formula>
    </cfRule>
    <cfRule type="expression" priority="954" dxfId="1">
      <formula>I109&gt;DATE(2000,1,1)</formula>
    </cfRule>
    <cfRule type="expression" priority="955" dxfId="0">
      <formula>H109&gt;DATE(2000,1,1)</formula>
    </cfRule>
    <cfRule type="expression" priority="956" dxfId="724">
      <formula>G109&gt;DATE(2000,1,1)</formula>
    </cfRule>
  </conditionalFormatting>
  <conditionalFormatting sqref="D110">
    <cfRule type="expression" priority="949" dxfId="2">
      <formula>J110&gt;DATE(2000,1,1)</formula>
    </cfRule>
    <cfRule type="expression" priority="950" dxfId="1">
      <formula>I110&gt;DATE(2000,1,1)</formula>
    </cfRule>
    <cfRule type="expression" priority="951" dxfId="0">
      <formula>H110&gt;DATE(2000,1,1)</formula>
    </cfRule>
    <cfRule type="expression" priority="952" dxfId="724">
      <formula>G110&gt;DATE(2000,1,1)</formula>
    </cfRule>
  </conditionalFormatting>
  <conditionalFormatting sqref="D108">
    <cfRule type="expression" priority="945" dxfId="2">
      <formula>J108&gt;DATE(2000,1,1)</formula>
    </cfRule>
    <cfRule type="expression" priority="946" dxfId="1">
      <formula>I108&gt;DATE(2000,1,1)</formula>
    </cfRule>
    <cfRule type="expression" priority="947" dxfId="0">
      <formula>H108&gt;DATE(2000,1,1)</formula>
    </cfRule>
    <cfRule type="expression" priority="948" dxfId="724">
      <formula>G108&gt;DATE(2000,1,1)</formula>
    </cfRule>
  </conditionalFormatting>
  <conditionalFormatting sqref="D105">
    <cfRule type="expression" priority="941" dxfId="2">
      <formula>J105&gt;DATE(2000,1,1)</formula>
    </cfRule>
    <cfRule type="expression" priority="942" dxfId="1">
      <formula>I105&gt;DATE(2000,1,1)</formula>
    </cfRule>
    <cfRule type="expression" priority="943" dxfId="0">
      <formula>H105&gt;DATE(2000,1,1)</formula>
    </cfRule>
    <cfRule type="expression" priority="944" dxfId="724">
      <formula>G105&gt;DATE(2000,1,1)</formula>
    </cfRule>
  </conditionalFormatting>
  <conditionalFormatting sqref="D106">
    <cfRule type="expression" priority="937" dxfId="2">
      <formula>J106&gt;DATE(2000,1,1)</formula>
    </cfRule>
    <cfRule type="expression" priority="938" dxfId="1">
      <formula>I106&gt;DATE(2000,1,1)</formula>
    </cfRule>
    <cfRule type="expression" priority="939" dxfId="0">
      <formula>H106&gt;DATE(2000,1,1)</formula>
    </cfRule>
    <cfRule type="expression" priority="940" dxfId="724">
      <formula>G106&gt;DATE(2000,1,1)</formula>
    </cfRule>
  </conditionalFormatting>
  <conditionalFormatting sqref="D102">
    <cfRule type="expression" priority="921" dxfId="2">
      <formula>J102&gt;DATE(2000,1,1)</formula>
    </cfRule>
    <cfRule type="expression" priority="922" dxfId="1">
      <formula>I102&gt;DATE(2000,1,1)</formula>
    </cfRule>
    <cfRule type="expression" priority="923" dxfId="0">
      <formula>H102&gt;DATE(2000,1,1)</formula>
    </cfRule>
    <cfRule type="expression" priority="924" dxfId="724">
      <formula>G102&gt;DATE(2000,1,1)</formula>
    </cfRule>
  </conditionalFormatting>
  <conditionalFormatting sqref="D104">
    <cfRule type="expression" priority="933" dxfId="2">
      <formula>J104&gt;DATE(2000,1,1)</formula>
    </cfRule>
    <cfRule type="expression" priority="934" dxfId="1">
      <formula>I104&gt;DATE(2000,1,1)</formula>
    </cfRule>
    <cfRule type="expression" priority="935" dxfId="0">
      <formula>H104&gt;DATE(2000,1,1)</formula>
    </cfRule>
    <cfRule type="expression" priority="936" dxfId="724">
      <formula>G104&gt;DATE(2000,1,1)</formula>
    </cfRule>
  </conditionalFormatting>
  <conditionalFormatting sqref="D103">
    <cfRule type="expression" priority="929" dxfId="2">
      <formula>J103&gt;DATE(2000,1,1)</formula>
    </cfRule>
    <cfRule type="expression" priority="930" dxfId="1">
      <formula>I103&gt;DATE(2000,1,1)</formula>
    </cfRule>
    <cfRule type="expression" priority="931" dxfId="0">
      <formula>H103&gt;DATE(2000,1,1)</formula>
    </cfRule>
    <cfRule type="expression" priority="932" dxfId="724">
      <formula>G103&gt;DATE(2000,1,1)</formula>
    </cfRule>
  </conditionalFormatting>
  <conditionalFormatting sqref="D101">
    <cfRule type="expression" priority="925" dxfId="2">
      <formula>J101&gt;DATE(2000,1,1)</formula>
    </cfRule>
    <cfRule type="expression" priority="926" dxfId="1">
      <formula>I101&gt;DATE(2000,1,1)</formula>
    </cfRule>
    <cfRule type="expression" priority="927" dxfId="0">
      <formula>H101&gt;DATE(2000,1,1)</formula>
    </cfRule>
    <cfRule type="expression" priority="928" dxfId="724">
      <formula>G101&gt;DATE(2000,1,1)</formula>
    </cfRule>
  </conditionalFormatting>
  <conditionalFormatting sqref="D99">
    <cfRule type="expression" priority="913" dxfId="2">
      <formula>J99&gt;DATE(2000,1,1)</formula>
    </cfRule>
    <cfRule type="expression" priority="914" dxfId="1">
      <formula>I99&gt;DATE(2000,1,1)</formula>
    </cfRule>
    <cfRule type="expression" priority="915" dxfId="0">
      <formula>H99&gt;DATE(2000,1,1)</formula>
    </cfRule>
    <cfRule type="expression" priority="916" dxfId="724">
      <formula>G99&gt;DATE(2000,1,1)</formula>
    </cfRule>
  </conditionalFormatting>
  <conditionalFormatting sqref="D97">
    <cfRule type="expression" priority="909" dxfId="2">
      <formula>J97&gt;DATE(2000,1,1)</formula>
    </cfRule>
    <cfRule type="expression" priority="910" dxfId="1">
      <formula>I97&gt;DATE(2000,1,1)</formula>
    </cfRule>
    <cfRule type="expression" priority="911" dxfId="0">
      <formula>H97&gt;DATE(2000,1,1)</formula>
    </cfRule>
    <cfRule type="expression" priority="912" dxfId="724">
      <formula>G97&gt;DATE(2000,1,1)</formula>
    </cfRule>
  </conditionalFormatting>
  <conditionalFormatting sqref="D98">
    <cfRule type="expression" priority="917" dxfId="2">
      <formula>J98&gt;DATE(2000,1,1)</formula>
    </cfRule>
    <cfRule type="expression" priority="918" dxfId="1">
      <formula>I98&gt;DATE(2000,1,1)</formula>
    </cfRule>
    <cfRule type="expression" priority="919" dxfId="0">
      <formula>H98&gt;DATE(2000,1,1)</formula>
    </cfRule>
    <cfRule type="expression" priority="920" dxfId="724">
      <formula>G98&gt;DATE(2000,1,1)</formula>
    </cfRule>
  </conditionalFormatting>
  <conditionalFormatting sqref="D94">
    <cfRule type="expression" priority="897" dxfId="2">
      <formula>J94&gt;DATE(2000,1,1)</formula>
    </cfRule>
    <cfRule type="expression" priority="898" dxfId="1">
      <formula>I94&gt;DATE(2000,1,1)</formula>
    </cfRule>
    <cfRule type="expression" priority="899" dxfId="0">
      <formula>H94&gt;DATE(2000,1,1)</formula>
    </cfRule>
    <cfRule type="expression" priority="900" dxfId="724">
      <formula>G94&gt;DATE(2000,1,1)</formula>
    </cfRule>
  </conditionalFormatting>
  <conditionalFormatting sqref="D92">
    <cfRule type="expression" priority="893" dxfId="2">
      <formula>J92&gt;DATE(2000,1,1)</formula>
    </cfRule>
    <cfRule type="expression" priority="894" dxfId="1">
      <formula>I92&gt;DATE(2000,1,1)</formula>
    </cfRule>
    <cfRule type="expression" priority="895" dxfId="0">
      <formula>H92&gt;DATE(2000,1,1)</formula>
    </cfRule>
    <cfRule type="expression" priority="896" dxfId="724">
      <formula>G92&gt;DATE(2000,1,1)</formula>
    </cfRule>
  </conditionalFormatting>
  <conditionalFormatting sqref="D96">
    <cfRule type="expression" priority="905" dxfId="2">
      <formula>J96&gt;DATE(2000,1,1)</formula>
    </cfRule>
    <cfRule type="expression" priority="906" dxfId="1">
      <formula>I96&gt;DATE(2000,1,1)</formula>
    </cfRule>
    <cfRule type="expression" priority="907" dxfId="0">
      <formula>H96&gt;DATE(2000,1,1)</formula>
    </cfRule>
    <cfRule type="expression" priority="908" dxfId="724">
      <formula>G96&gt;DATE(2000,1,1)</formula>
    </cfRule>
  </conditionalFormatting>
  <conditionalFormatting sqref="D93">
    <cfRule type="expression" priority="901" dxfId="2">
      <formula>J93&gt;DATE(2000,1,1)</formula>
    </cfRule>
    <cfRule type="expression" priority="902" dxfId="1">
      <formula>I93&gt;DATE(2000,1,1)</formula>
    </cfRule>
    <cfRule type="expression" priority="903" dxfId="0">
      <formula>H93&gt;DATE(2000,1,1)</formula>
    </cfRule>
    <cfRule type="expression" priority="904" dxfId="724">
      <formula>G93&gt;DATE(2000,1,1)</formula>
    </cfRule>
  </conditionalFormatting>
  <conditionalFormatting sqref="D91">
    <cfRule type="expression" priority="889" dxfId="2">
      <formula>J91&gt;DATE(2000,1,1)</formula>
    </cfRule>
    <cfRule type="expression" priority="890" dxfId="1">
      <formula>I91&gt;DATE(2000,1,1)</formula>
    </cfRule>
    <cfRule type="expression" priority="891" dxfId="0">
      <formula>H91&gt;DATE(2000,1,1)</formula>
    </cfRule>
    <cfRule type="expression" priority="892" dxfId="724">
      <formula>G91&gt;DATE(2000,1,1)</formula>
    </cfRule>
  </conditionalFormatting>
  <conditionalFormatting sqref="D16">
    <cfRule type="expression" priority="865" dxfId="2">
      <formula>J16&gt;DATE(2000,1,1)</formula>
    </cfRule>
    <cfRule type="expression" priority="866" dxfId="1">
      <formula>I16&gt;DATE(2000,1,1)</formula>
    </cfRule>
    <cfRule type="expression" priority="867" dxfId="0">
      <formula>H16&gt;DATE(2000,1,1)</formula>
    </cfRule>
    <cfRule type="expression" priority="868" dxfId="724">
      <formula>G16&gt;DATE(2000,1,1)</formula>
    </cfRule>
  </conditionalFormatting>
  <conditionalFormatting sqref="D15">
    <cfRule type="expression" priority="885" dxfId="2">
      <formula>J15&gt;DATE(2000,1,1)</formula>
    </cfRule>
    <cfRule type="expression" priority="886" dxfId="1">
      <formula>I15&gt;DATE(2000,1,1)</formula>
    </cfRule>
    <cfRule type="expression" priority="887" dxfId="0">
      <formula>H15&gt;DATE(2000,1,1)</formula>
    </cfRule>
    <cfRule type="expression" priority="888" dxfId="724">
      <formula>G15&gt;DATE(2000,1,1)</formula>
    </cfRule>
  </conditionalFormatting>
  <conditionalFormatting sqref="D17:D19">
    <cfRule type="expression" priority="861" dxfId="2">
      <formula>J17&gt;DATE(2000,1,1)</formula>
    </cfRule>
    <cfRule type="expression" priority="862" dxfId="1">
      <formula>I17&gt;DATE(2000,1,1)</formula>
    </cfRule>
    <cfRule type="expression" priority="863" dxfId="0">
      <formula>H17&gt;DATE(2000,1,1)</formula>
    </cfRule>
    <cfRule type="expression" priority="864" dxfId="724">
      <formula>G17&gt;DATE(2000,1,1)</formula>
    </cfRule>
  </conditionalFormatting>
  <conditionalFormatting sqref="D22">
    <cfRule type="expression" priority="857" dxfId="2">
      <formula>J22&gt;DATE(2000,1,1)</formula>
    </cfRule>
    <cfRule type="expression" priority="858" dxfId="1">
      <formula>I22&gt;DATE(2000,1,1)</formula>
    </cfRule>
    <cfRule type="expression" priority="859" dxfId="0">
      <formula>H22&gt;DATE(2000,1,1)</formula>
    </cfRule>
    <cfRule type="expression" priority="860" dxfId="724">
      <formula>G22&gt;DATE(2000,1,1)</formula>
    </cfRule>
  </conditionalFormatting>
  <conditionalFormatting sqref="D26">
    <cfRule type="expression" priority="881" dxfId="2">
      <formula>J26&gt;DATE(2000,1,1)</formula>
    </cfRule>
    <cfRule type="expression" priority="882" dxfId="1">
      <formula>I26&gt;DATE(2000,1,1)</formula>
    </cfRule>
    <cfRule type="expression" priority="883" dxfId="0">
      <formula>H26&gt;DATE(2000,1,1)</formula>
    </cfRule>
    <cfRule type="expression" priority="884" dxfId="724">
      <formula>G26&gt;DATE(2000,1,1)</formula>
    </cfRule>
  </conditionalFormatting>
  <conditionalFormatting sqref="D21">
    <cfRule type="expression" priority="869" dxfId="2">
      <formula>J21&gt;DATE(2000,1,1)</formula>
    </cfRule>
    <cfRule type="expression" priority="870" dxfId="1">
      <formula>I21&gt;DATE(2000,1,1)</formula>
    </cfRule>
    <cfRule type="expression" priority="871" dxfId="0">
      <formula>H21&gt;DATE(2000,1,1)</formula>
    </cfRule>
    <cfRule type="expression" priority="872" dxfId="724">
      <formula>G21&gt;DATE(2000,1,1)</formula>
    </cfRule>
  </conditionalFormatting>
  <conditionalFormatting sqref="D31 D34">
    <cfRule type="expression" priority="841" dxfId="2">
      <formula>J31&gt;DATE(2000,1,1)</formula>
    </cfRule>
    <cfRule type="expression" priority="842" dxfId="1">
      <formula>I31&gt;DATE(2000,1,1)</formula>
    </cfRule>
    <cfRule type="expression" priority="843" dxfId="0">
      <formula>H31&gt;DATE(2000,1,1)</formula>
    </cfRule>
    <cfRule type="expression" priority="844" dxfId="724">
      <formula>G31&gt;DATE(2000,1,1)</formula>
    </cfRule>
  </conditionalFormatting>
  <conditionalFormatting sqref="D24">
    <cfRule type="expression" priority="877" dxfId="2">
      <formula>J24&gt;DATE(2000,1,1)</formula>
    </cfRule>
    <cfRule type="expression" priority="878" dxfId="1">
      <formula>I24&gt;DATE(2000,1,1)</formula>
    </cfRule>
    <cfRule type="expression" priority="879" dxfId="0">
      <formula>H24&gt;DATE(2000,1,1)</formula>
    </cfRule>
    <cfRule type="expression" priority="880" dxfId="724">
      <formula>G24&gt;DATE(2000,1,1)</formula>
    </cfRule>
  </conditionalFormatting>
  <conditionalFormatting sqref="D20 D23">
    <cfRule type="expression" priority="873" dxfId="2">
      <formula>J20&gt;DATE(2000,1,1)</formula>
    </cfRule>
    <cfRule type="expression" priority="874" dxfId="1">
      <formula>I20&gt;DATE(2000,1,1)</formula>
    </cfRule>
    <cfRule type="expression" priority="875" dxfId="0">
      <formula>H20&gt;DATE(2000,1,1)</formula>
    </cfRule>
    <cfRule type="expression" priority="876" dxfId="724">
      <formula>G20&gt;DATE(2000,1,1)</formula>
    </cfRule>
  </conditionalFormatting>
  <conditionalFormatting sqref="D33">
    <cfRule type="expression" priority="829" dxfId="2">
      <formula>J33&gt;DATE(2000,1,1)</formula>
    </cfRule>
    <cfRule type="expression" priority="830" dxfId="1">
      <formula>I33&gt;DATE(2000,1,1)</formula>
    </cfRule>
    <cfRule type="expression" priority="831" dxfId="0">
      <formula>H33&gt;DATE(2000,1,1)</formula>
    </cfRule>
    <cfRule type="expression" priority="832" dxfId="724">
      <formula>G33&gt;DATE(2000,1,1)</formula>
    </cfRule>
  </conditionalFormatting>
  <conditionalFormatting sqref="D32">
    <cfRule type="expression" priority="837" dxfId="2">
      <formula>J32&gt;DATE(2000,1,1)</formula>
    </cfRule>
    <cfRule type="expression" priority="838" dxfId="1">
      <formula>I32&gt;DATE(2000,1,1)</formula>
    </cfRule>
    <cfRule type="expression" priority="839" dxfId="0">
      <formula>H32&gt;DATE(2000,1,1)</formula>
    </cfRule>
    <cfRule type="expression" priority="840" dxfId="724">
      <formula>G32&gt;DATE(2000,1,1)</formula>
    </cfRule>
  </conditionalFormatting>
  <conditionalFormatting sqref="D25">
    <cfRule type="expression" priority="853" dxfId="2">
      <formula>J25&gt;DATE(2000,1,1)</formula>
    </cfRule>
    <cfRule type="expression" priority="854" dxfId="1">
      <formula>I25&gt;DATE(2000,1,1)</formula>
    </cfRule>
    <cfRule type="expression" priority="855" dxfId="0">
      <formula>H25&gt;DATE(2000,1,1)</formula>
    </cfRule>
    <cfRule type="expression" priority="856" dxfId="724">
      <formula>G25&gt;DATE(2000,1,1)</formula>
    </cfRule>
  </conditionalFormatting>
  <conditionalFormatting sqref="D35">
    <cfRule type="expression" priority="845" dxfId="2">
      <formula>J35&gt;DATE(2000,1,1)</formula>
    </cfRule>
    <cfRule type="expression" priority="846" dxfId="1">
      <formula>I35&gt;DATE(2000,1,1)</formula>
    </cfRule>
    <cfRule type="expression" priority="847" dxfId="0">
      <formula>H35&gt;DATE(2000,1,1)</formula>
    </cfRule>
    <cfRule type="expression" priority="848" dxfId="724">
      <formula>G35&gt;DATE(2000,1,1)</formula>
    </cfRule>
  </conditionalFormatting>
  <conditionalFormatting sqref="D43">
    <cfRule type="expression" priority="809" dxfId="2">
      <formula>J43&gt;DATE(2000,1,1)</formula>
    </cfRule>
    <cfRule type="expression" priority="810" dxfId="1">
      <formula>I43&gt;DATE(2000,1,1)</formula>
    </cfRule>
    <cfRule type="expression" priority="811" dxfId="0">
      <formula>H43&gt;DATE(2000,1,1)</formula>
    </cfRule>
    <cfRule type="expression" priority="812" dxfId="724">
      <formula>G43&gt;DATE(2000,1,1)</formula>
    </cfRule>
  </conditionalFormatting>
  <conditionalFormatting sqref="D28:D30">
    <cfRule type="expression" priority="833" dxfId="2">
      <formula>J28&gt;DATE(2000,1,1)</formula>
    </cfRule>
    <cfRule type="expression" priority="834" dxfId="1">
      <formula>I28&gt;DATE(2000,1,1)</formula>
    </cfRule>
    <cfRule type="expression" priority="835" dxfId="0">
      <formula>H28&gt;DATE(2000,1,1)</formula>
    </cfRule>
    <cfRule type="expression" priority="836" dxfId="724">
      <formula>G28&gt;DATE(2000,1,1)</formula>
    </cfRule>
  </conditionalFormatting>
  <conditionalFormatting sqref="D39:D41">
    <cfRule type="expression" priority="805" dxfId="2">
      <formula>J39&gt;DATE(2000,1,1)</formula>
    </cfRule>
    <cfRule type="expression" priority="806" dxfId="1">
      <formula>I39&gt;DATE(2000,1,1)</formula>
    </cfRule>
    <cfRule type="expression" priority="807" dxfId="0">
      <formula>H39&gt;DATE(2000,1,1)</formula>
    </cfRule>
    <cfRule type="expression" priority="808" dxfId="724">
      <formula>G39&gt;DATE(2000,1,1)</formula>
    </cfRule>
  </conditionalFormatting>
  <conditionalFormatting sqref="D44">
    <cfRule type="expression" priority="801" dxfId="2">
      <formula>J44&gt;DATE(2000,1,1)</formula>
    </cfRule>
    <cfRule type="expression" priority="802" dxfId="1">
      <formula>I44&gt;DATE(2000,1,1)</formula>
    </cfRule>
    <cfRule type="expression" priority="803" dxfId="0">
      <formula>H44&gt;DATE(2000,1,1)</formula>
    </cfRule>
    <cfRule type="expression" priority="804" dxfId="724">
      <formula>G44&gt;DATE(2000,1,1)</formula>
    </cfRule>
  </conditionalFormatting>
  <conditionalFormatting sqref="D47">
    <cfRule type="expression" priority="797" dxfId="2">
      <formula>J47&gt;DATE(2000,1,1)</formula>
    </cfRule>
    <cfRule type="expression" priority="798" dxfId="1">
      <formula>I47&gt;DATE(2000,1,1)</formula>
    </cfRule>
    <cfRule type="expression" priority="799" dxfId="0">
      <formula>H47&gt;DATE(2000,1,1)</formula>
    </cfRule>
    <cfRule type="expression" priority="800" dxfId="724">
      <formula>G47&gt;DATE(2000,1,1)</formula>
    </cfRule>
  </conditionalFormatting>
  <conditionalFormatting sqref="D59">
    <cfRule type="expression" priority="793" dxfId="2">
      <formula>J59&gt;DATE(2000,1,1)</formula>
    </cfRule>
    <cfRule type="expression" priority="794" dxfId="1">
      <formula>I59&gt;DATE(2000,1,1)</formula>
    </cfRule>
    <cfRule type="expression" priority="795" dxfId="0">
      <formula>H59&gt;DATE(2000,1,1)</formula>
    </cfRule>
    <cfRule type="expression" priority="796" dxfId="724">
      <formula>G59&gt;DATE(2000,1,1)</formula>
    </cfRule>
  </conditionalFormatting>
  <conditionalFormatting sqref="D37">
    <cfRule type="expression" priority="849" dxfId="2">
      <formula>J37&gt;DATE(2000,1,1)</formula>
    </cfRule>
    <cfRule type="expression" priority="850" dxfId="1">
      <formula>I37&gt;DATE(2000,1,1)</formula>
    </cfRule>
    <cfRule type="expression" priority="851" dxfId="0">
      <formula>H37&gt;DATE(2000,1,1)</formula>
    </cfRule>
    <cfRule type="expression" priority="852" dxfId="724">
      <formula>G37&gt;DATE(2000,1,1)</formula>
    </cfRule>
  </conditionalFormatting>
  <conditionalFormatting sqref="D46">
    <cfRule type="expression" priority="817" dxfId="2">
      <formula>J46&gt;DATE(2000,1,1)</formula>
    </cfRule>
    <cfRule type="expression" priority="818" dxfId="1">
      <formula>I46&gt;DATE(2000,1,1)</formula>
    </cfRule>
    <cfRule type="expression" priority="819" dxfId="0">
      <formula>H46&gt;DATE(2000,1,1)</formula>
    </cfRule>
    <cfRule type="expression" priority="820" dxfId="724">
      <formula>G46&gt;DATE(2000,1,1)</formula>
    </cfRule>
  </conditionalFormatting>
  <conditionalFormatting sqref="D36">
    <cfRule type="expression" priority="825" dxfId="2">
      <formula>J36&gt;DATE(2000,1,1)</formula>
    </cfRule>
    <cfRule type="expression" priority="826" dxfId="1">
      <formula>I36&gt;DATE(2000,1,1)</formula>
    </cfRule>
    <cfRule type="expression" priority="827" dxfId="0">
      <formula>H36&gt;DATE(2000,1,1)</formula>
    </cfRule>
    <cfRule type="expression" priority="828" dxfId="724">
      <formula>G36&gt;DATE(2000,1,1)</formula>
    </cfRule>
  </conditionalFormatting>
  <conditionalFormatting sqref="D57">
    <cfRule type="expression" priority="789" dxfId="2">
      <formula>J57&gt;DATE(2000,1,1)</formula>
    </cfRule>
    <cfRule type="expression" priority="790" dxfId="1">
      <formula>I57&gt;DATE(2000,1,1)</formula>
    </cfRule>
    <cfRule type="expression" priority="791" dxfId="0">
      <formula>H57&gt;DATE(2000,1,1)</formula>
    </cfRule>
    <cfRule type="expression" priority="792" dxfId="724">
      <formula>G57&gt;DATE(2000,1,1)</formula>
    </cfRule>
  </conditionalFormatting>
  <conditionalFormatting sqref="D42 D45">
    <cfRule type="expression" priority="813" dxfId="2">
      <formula>J42&gt;DATE(2000,1,1)</formula>
    </cfRule>
    <cfRule type="expression" priority="814" dxfId="1">
      <formula>I42&gt;DATE(2000,1,1)</formula>
    </cfRule>
    <cfRule type="expression" priority="815" dxfId="0">
      <formula>H42&gt;DATE(2000,1,1)</formula>
    </cfRule>
    <cfRule type="expression" priority="816" dxfId="724">
      <formula>G42&gt;DATE(2000,1,1)</formula>
    </cfRule>
  </conditionalFormatting>
  <conditionalFormatting sqref="D55">
    <cfRule type="expression" priority="773" dxfId="2">
      <formula>J55&gt;DATE(2000,1,1)</formula>
    </cfRule>
    <cfRule type="expression" priority="774" dxfId="1">
      <formula>I55&gt;DATE(2000,1,1)</formula>
    </cfRule>
    <cfRule type="expression" priority="775" dxfId="0">
      <formula>H55&gt;DATE(2000,1,1)</formula>
    </cfRule>
    <cfRule type="expression" priority="776" dxfId="724">
      <formula>G55&gt;DATE(2000,1,1)</formula>
    </cfRule>
  </conditionalFormatting>
  <conditionalFormatting sqref="D48">
    <cfRule type="expression" priority="821" dxfId="2">
      <formula>J48&gt;DATE(2000,1,1)</formula>
    </cfRule>
    <cfRule type="expression" priority="822" dxfId="1">
      <formula>I48&gt;DATE(2000,1,1)</formula>
    </cfRule>
    <cfRule type="expression" priority="823" dxfId="0">
      <formula>H48&gt;DATE(2000,1,1)</formula>
    </cfRule>
    <cfRule type="expression" priority="824" dxfId="724">
      <formula>G48&gt;DATE(2000,1,1)</formula>
    </cfRule>
  </conditionalFormatting>
  <conditionalFormatting sqref="D53 D56">
    <cfRule type="expression" priority="785" dxfId="2">
      <formula>J53&gt;DATE(2000,1,1)</formula>
    </cfRule>
    <cfRule type="expression" priority="786" dxfId="1">
      <formula>I53&gt;DATE(2000,1,1)</formula>
    </cfRule>
    <cfRule type="expression" priority="787" dxfId="0">
      <formula>H53&gt;DATE(2000,1,1)</formula>
    </cfRule>
    <cfRule type="expression" priority="788" dxfId="724">
      <formula>G53&gt;DATE(2000,1,1)</formula>
    </cfRule>
  </conditionalFormatting>
  <conditionalFormatting sqref="D71">
    <cfRule type="expression" priority="765" dxfId="2">
      <formula>J71&gt;DATE(2000,1,1)</formula>
    </cfRule>
    <cfRule type="expression" priority="766" dxfId="1">
      <formula>I71&gt;DATE(2000,1,1)</formula>
    </cfRule>
    <cfRule type="expression" priority="767" dxfId="0">
      <formula>H71&gt;DATE(2000,1,1)</formula>
    </cfRule>
    <cfRule type="expression" priority="768" dxfId="724">
      <formula>G71&gt;DATE(2000,1,1)</formula>
    </cfRule>
  </conditionalFormatting>
  <conditionalFormatting sqref="D58">
    <cfRule type="expression" priority="769" dxfId="2">
      <formula>J58&gt;DATE(2000,1,1)</formula>
    </cfRule>
    <cfRule type="expression" priority="770" dxfId="1">
      <formula>I58&gt;DATE(2000,1,1)</formula>
    </cfRule>
    <cfRule type="expression" priority="771" dxfId="0">
      <formula>H58&gt;DATE(2000,1,1)</formula>
    </cfRule>
    <cfRule type="expression" priority="772" dxfId="724">
      <formula>G58&gt;DATE(2000,1,1)</formula>
    </cfRule>
  </conditionalFormatting>
  <conditionalFormatting sqref="D68">
    <cfRule type="expression" priority="761" dxfId="2">
      <formula>J68&gt;DATE(2000,1,1)</formula>
    </cfRule>
    <cfRule type="expression" priority="762" dxfId="1">
      <formula>I68&gt;DATE(2000,1,1)</formula>
    </cfRule>
    <cfRule type="expression" priority="763" dxfId="0">
      <formula>H68&gt;DATE(2000,1,1)</formula>
    </cfRule>
    <cfRule type="expression" priority="764" dxfId="724">
      <formula>G68&gt;DATE(2000,1,1)</formula>
    </cfRule>
  </conditionalFormatting>
  <conditionalFormatting sqref="D50:D52">
    <cfRule type="expression" priority="777" dxfId="2">
      <formula>J50&gt;DATE(2000,1,1)</formula>
    </cfRule>
    <cfRule type="expression" priority="778" dxfId="1">
      <formula>I50&gt;DATE(2000,1,1)</formula>
    </cfRule>
    <cfRule type="expression" priority="779" dxfId="0">
      <formula>H50&gt;DATE(2000,1,1)</formula>
    </cfRule>
    <cfRule type="expression" priority="780" dxfId="724">
      <formula>G50&gt;DATE(2000,1,1)</formula>
    </cfRule>
  </conditionalFormatting>
  <conditionalFormatting sqref="D54">
    <cfRule type="expression" priority="781" dxfId="2">
      <formula>J54&gt;DATE(2000,1,1)</formula>
    </cfRule>
    <cfRule type="expression" priority="782" dxfId="1">
      <formula>I54&gt;DATE(2000,1,1)</formula>
    </cfRule>
    <cfRule type="expression" priority="783" dxfId="0">
      <formula>H54&gt;DATE(2000,1,1)</formula>
    </cfRule>
    <cfRule type="expression" priority="784" dxfId="724">
      <formula>G54&gt;DATE(2000,1,1)</formula>
    </cfRule>
  </conditionalFormatting>
  <conditionalFormatting sqref="D66">
    <cfRule type="expression" priority="745" dxfId="2">
      <formula>J66&gt;DATE(2000,1,1)</formula>
    </cfRule>
    <cfRule type="expression" priority="746" dxfId="1">
      <formula>I66&gt;DATE(2000,1,1)</formula>
    </cfRule>
    <cfRule type="expression" priority="747" dxfId="0">
      <formula>H66&gt;DATE(2000,1,1)</formula>
    </cfRule>
    <cfRule type="expression" priority="748" dxfId="724">
      <formula>G66&gt;DATE(2000,1,1)</formula>
    </cfRule>
  </conditionalFormatting>
  <conditionalFormatting sqref="D64 D67">
    <cfRule type="expression" priority="757" dxfId="2">
      <formula>J64&gt;DATE(2000,1,1)</formula>
    </cfRule>
    <cfRule type="expression" priority="758" dxfId="1">
      <formula>I64&gt;DATE(2000,1,1)</formula>
    </cfRule>
    <cfRule type="expression" priority="759" dxfId="0">
      <formula>H64&gt;DATE(2000,1,1)</formula>
    </cfRule>
    <cfRule type="expression" priority="760" dxfId="724">
      <formula>G64&gt;DATE(2000,1,1)</formula>
    </cfRule>
  </conditionalFormatting>
  <conditionalFormatting sqref="D61:D63">
    <cfRule type="expression" priority="749" dxfId="2">
      <formula>J61&gt;DATE(2000,1,1)</formula>
    </cfRule>
    <cfRule type="expression" priority="750" dxfId="1">
      <formula>I61&gt;DATE(2000,1,1)</formula>
    </cfRule>
    <cfRule type="expression" priority="751" dxfId="0">
      <formula>H61&gt;DATE(2000,1,1)</formula>
    </cfRule>
    <cfRule type="expression" priority="752" dxfId="724">
      <formula>G61&gt;DATE(2000,1,1)</formula>
    </cfRule>
  </conditionalFormatting>
  <conditionalFormatting sqref="D70">
    <cfRule type="expression" priority="741" dxfId="2">
      <formula>J70&gt;DATE(2000,1,1)</formula>
    </cfRule>
    <cfRule type="expression" priority="742" dxfId="1">
      <formula>I70&gt;DATE(2000,1,1)</formula>
    </cfRule>
    <cfRule type="expression" priority="743" dxfId="0">
      <formula>H70&gt;DATE(2000,1,1)</formula>
    </cfRule>
    <cfRule type="expression" priority="744" dxfId="724">
      <formula>G70&gt;DATE(2000,1,1)</formula>
    </cfRule>
  </conditionalFormatting>
  <conditionalFormatting sqref="D81">
    <cfRule type="expression" priority="713" dxfId="2">
      <formula>J81&gt;DATE(2000,1,1)</formula>
    </cfRule>
    <cfRule type="expression" priority="714" dxfId="1">
      <formula>I81&gt;DATE(2000,1,1)</formula>
    </cfRule>
    <cfRule type="expression" priority="715" dxfId="0">
      <formula>H81&gt;DATE(2000,1,1)</formula>
    </cfRule>
    <cfRule type="expression" priority="716" dxfId="724">
      <formula>G81&gt;DATE(2000,1,1)</formula>
    </cfRule>
  </conditionalFormatting>
  <conditionalFormatting sqref="D82">
    <cfRule type="expression" priority="737" dxfId="2">
      <formula>J82&gt;DATE(2000,1,1)</formula>
    </cfRule>
    <cfRule type="expression" priority="738" dxfId="1">
      <formula>I82&gt;DATE(2000,1,1)</formula>
    </cfRule>
    <cfRule type="expression" priority="739" dxfId="0">
      <formula>H82&gt;DATE(2000,1,1)</formula>
    </cfRule>
    <cfRule type="expression" priority="740" dxfId="724">
      <formula>G82&gt;DATE(2000,1,1)</formula>
    </cfRule>
  </conditionalFormatting>
  <conditionalFormatting sqref="D73:D75">
    <cfRule type="expression" priority="721" dxfId="2">
      <formula>J73&gt;DATE(2000,1,1)</formula>
    </cfRule>
    <cfRule type="expression" priority="722" dxfId="1">
      <formula>I73&gt;DATE(2000,1,1)</formula>
    </cfRule>
    <cfRule type="expression" priority="723" dxfId="0">
      <formula>H73&gt;DATE(2000,1,1)</formula>
    </cfRule>
    <cfRule type="expression" priority="724" dxfId="724">
      <formula>G73&gt;DATE(2000,1,1)</formula>
    </cfRule>
  </conditionalFormatting>
  <conditionalFormatting sqref="D78">
    <cfRule type="expression" priority="717" dxfId="2">
      <formula>J78&gt;DATE(2000,1,1)</formula>
    </cfRule>
    <cfRule type="expression" priority="718" dxfId="1">
      <formula>I78&gt;DATE(2000,1,1)</formula>
    </cfRule>
    <cfRule type="expression" priority="719" dxfId="0">
      <formula>H78&gt;DATE(2000,1,1)</formula>
    </cfRule>
    <cfRule type="expression" priority="720" dxfId="724">
      <formula>G78&gt;DATE(2000,1,1)</formula>
    </cfRule>
  </conditionalFormatting>
  <conditionalFormatting sqref="D65">
    <cfRule type="expression" priority="753" dxfId="2">
      <formula>J65&gt;DATE(2000,1,1)</formula>
    </cfRule>
    <cfRule type="expression" priority="754" dxfId="1">
      <formula>I65&gt;DATE(2000,1,1)</formula>
    </cfRule>
    <cfRule type="expression" priority="755" dxfId="0">
      <formula>H65&gt;DATE(2000,1,1)</formula>
    </cfRule>
    <cfRule type="expression" priority="756" dxfId="724">
      <formula>G65&gt;DATE(2000,1,1)</formula>
    </cfRule>
  </conditionalFormatting>
  <conditionalFormatting sqref="D80">
    <cfRule type="expression" priority="733" dxfId="2">
      <formula>J80&gt;DATE(2000,1,1)</formula>
    </cfRule>
    <cfRule type="expression" priority="734" dxfId="1">
      <formula>I80&gt;DATE(2000,1,1)</formula>
    </cfRule>
    <cfRule type="expression" priority="735" dxfId="0">
      <formula>H80&gt;DATE(2000,1,1)</formula>
    </cfRule>
    <cfRule type="expression" priority="736" dxfId="724">
      <formula>G80&gt;DATE(2000,1,1)</formula>
    </cfRule>
  </conditionalFormatting>
  <conditionalFormatting sqref="D89">
    <cfRule type="expression" priority="709" dxfId="2">
      <formula>J89&gt;DATE(2000,1,1)</formula>
    </cfRule>
    <cfRule type="expression" priority="710" dxfId="1">
      <formula>I89&gt;DATE(2000,1,1)</formula>
    </cfRule>
    <cfRule type="expression" priority="711" dxfId="0">
      <formula>H89&gt;DATE(2000,1,1)</formula>
    </cfRule>
    <cfRule type="expression" priority="712" dxfId="724">
      <formula>G89&gt;DATE(2000,1,1)</formula>
    </cfRule>
  </conditionalFormatting>
  <conditionalFormatting sqref="D243">
    <cfRule type="expression" priority="705" dxfId="2">
      <formula>J243&gt;DATE(2000,1,1)</formula>
    </cfRule>
    <cfRule type="expression" priority="706" dxfId="1">
      <formula>I243&gt;DATE(2000,1,1)</formula>
    </cfRule>
    <cfRule type="expression" priority="707" dxfId="0">
      <formula>H243&gt;DATE(2000,1,1)</formula>
    </cfRule>
    <cfRule type="expression" priority="708" dxfId="724">
      <formula>G243&gt;DATE(2000,1,1)</formula>
    </cfRule>
  </conditionalFormatting>
  <conditionalFormatting sqref="D77">
    <cfRule type="expression" priority="725" dxfId="2">
      <formula>J77&gt;DATE(2000,1,1)</formula>
    </cfRule>
    <cfRule type="expression" priority="726" dxfId="1">
      <formula>I77&gt;DATE(2000,1,1)</formula>
    </cfRule>
    <cfRule type="expression" priority="727" dxfId="0">
      <formula>H77&gt;DATE(2000,1,1)</formula>
    </cfRule>
    <cfRule type="expression" priority="728" dxfId="724">
      <formula>G77&gt;DATE(2000,1,1)</formula>
    </cfRule>
  </conditionalFormatting>
  <conditionalFormatting sqref="D76 D79">
    <cfRule type="expression" priority="729" dxfId="2">
      <formula>J76&gt;DATE(2000,1,1)</formula>
    </cfRule>
    <cfRule type="expression" priority="730" dxfId="1">
      <formula>I76&gt;DATE(2000,1,1)</formula>
    </cfRule>
    <cfRule type="expression" priority="731" dxfId="0">
      <formula>H76&gt;DATE(2000,1,1)</formula>
    </cfRule>
    <cfRule type="expression" priority="732" dxfId="724">
      <formula>G76&gt;DATE(2000,1,1)</formula>
    </cfRule>
  </conditionalFormatting>
  <conditionalFormatting sqref="D244 D246:D247">
    <cfRule type="expression" priority="701" dxfId="2">
      <formula>J244&gt;DATE(2000,1,1)</formula>
    </cfRule>
    <cfRule type="expression" priority="702" dxfId="1">
      <formula>I244&gt;DATE(2000,1,1)</formula>
    </cfRule>
    <cfRule type="expression" priority="703" dxfId="0">
      <formula>H244&gt;DATE(2000,1,1)</formula>
    </cfRule>
    <cfRule type="expression" priority="704" dxfId="724">
      <formula>G244&gt;DATE(2000,1,1)</formula>
    </cfRule>
  </conditionalFormatting>
  <conditionalFormatting sqref="D245">
    <cfRule type="expression" priority="697" dxfId="2">
      <formula>J245&gt;DATE(2000,1,1)</formula>
    </cfRule>
    <cfRule type="expression" priority="698" dxfId="1">
      <formula>I245&gt;DATE(2000,1,1)</formula>
    </cfRule>
    <cfRule type="expression" priority="699" dxfId="0">
      <formula>H245&gt;DATE(2000,1,1)</formula>
    </cfRule>
    <cfRule type="expression" priority="700" dxfId="724">
      <formula>G245&gt;DATE(2000,1,1)</formula>
    </cfRule>
  </conditionalFormatting>
  <conditionalFormatting sqref="D248">
    <cfRule type="expression" priority="693" dxfId="2">
      <formula>J248&gt;DATE(2000,1,1)</formula>
    </cfRule>
    <cfRule type="expression" priority="694" dxfId="1">
      <formula>I248&gt;DATE(2000,1,1)</formula>
    </cfRule>
    <cfRule type="expression" priority="695" dxfId="0">
      <formula>H248&gt;DATE(2000,1,1)</formula>
    </cfRule>
    <cfRule type="expression" priority="696" dxfId="724">
      <formula>G248&gt;DATE(2000,1,1)</formula>
    </cfRule>
  </conditionalFormatting>
  <conditionalFormatting sqref="D249 D251:D252">
    <cfRule type="expression" priority="689" dxfId="2">
      <formula>J249&gt;DATE(2000,1,1)</formula>
    </cfRule>
    <cfRule type="expression" priority="690" dxfId="1">
      <formula>I249&gt;DATE(2000,1,1)</formula>
    </cfRule>
    <cfRule type="expression" priority="691" dxfId="0">
      <formula>H249&gt;DATE(2000,1,1)</formula>
    </cfRule>
    <cfRule type="expression" priority="692" dxfId="724">
      <formula>G249&gt;DATE(2000,1,1)</formula>
    </cfRule>
  </conditionalFormatting>
  <conditionalFormatting sqref="D250">
    <cfRule type="expression" priority="685" dxfId="2">
      <formula>J250&gt;DATE(2000,1,1)</formula>
    </cfRule>
    <cfRule type="expression" priority="686" dxfId="1">
      <formula>I250&gt;DATE(2000,1,1)</formula>
    </cfRule>
    <cfRule type="expression" priority="687" dxfId="0">
      <formula>H250&gt;DATE(2000,1,1)</formula>
    </cfRule>
    <cfRule type="expression" priority="688" dxfId="724">
      <formula>G250&gt;DATE(2000,1,1)</formula>
    </cfRule>
  </conditionalFormatting>
  <conditionalFormatting sqref="D267">
    <cfRule type="expression" priority="681" dxfId="2">
      <formula>J267&gt;DATE(2000,1,1)</formula>
    </cfRule>
    <cfRule type="expression" priority="682" dxfId="1">
      <formula>I267&gt;DATE(2000,1,1)</formula>
    </cfRule>
    <cfRule type="expression" priority="683" dxfId="0">
      <formula>H267&gt;DATE(2000,1,1)</formula>
    </cfRule>
    <cfRule type="expression" priority="684" dxfId="724">
      <formula>G267&gt;DATE(2000,1,1)</formula>
    </cfRule>
  </conditionalFormatting>
  <conditionalFormatting sqref="D268:D270">
    <cfRule type="expression" priority="677" dxfId="2">
      <formula>J268&gt;DATE(2000,1,1)</formula>
    </cfRule>
    <cfRule type="expression" priority="678" dxfId="1">
      <formula>I268&gt;DATE(2000,1,1)</formula>
    </cfRule>
    <cfRule type="expression" priority="679" dxfId="0">
      <formula>H268&gt;DATE(2000,1,1)</formula>
    </cfRule>
    <cfRule type="expression" priority="680" dxfId="724">
      <formula>G268&gt;DATE(2000,1,1)</formula>
    </cfRule>
  </conditionalFormatting>
  <conditionalFormatting sqref="D271">
    <cfRule type="expression" priority="673" dxfId="2">
      <formula>J271&gt;DATE(2000,1,1)</formula>
    </cfRule>
    <cfRule type="expression" priority="674" dxfId="1">
      <formula>I271&gt;DATE(2000,1,1)</formula>
    </cfRule>
    <cfRule type="expression" priority="675" dxfId="0">
      <formula>H271&gt;DATE(2000,1,1)</formula>
    </cfRule>
    <cfRule type="expression" priority="676" dxfId="724">
      <formula>G271&gt;DATE(2000,1,1)</formula>
    </cfRule>
  </conditionalFormatting>
  <conditionalFormatting sqref="D273:D274">
    <cfRule type="expression" priority="669" dxfId="2">
      <formula>J273&gt;DATE(2000,1,1)</formula>
    </cfRule>
    <cfRule type="expression" priority="670" dxfId="1">
      <formula>I273&gt;DATE(2000,1,1)</formula>
    </cfRule>
    <cfRule type="expression" priority="671" dxfId="0">
      <formula>H273&gt;DATE(2000,1,1)</formula>
    </cfRule>
    <cfRule type="expression" priority="672" dxfId="724">
      <formula>G273&gt;DATE(2000,1,1)</formula>
    </cfRule>
  </conditionalFormatting>
  <conditionalFormatting sqref="D284">
    <cfRule type="expression" priority="665" dxfId="2">
      <formula>J284&gt;DATE(2000,1,1)</formula>
    </cfRule>
    <cfRule type="expression" priority="666" dxfId="1">
      <formula>I284&gt;DATE(2000,1,1)</formula>
    </cfRule>
    <cfRule type="expression" priority="667" dxfId="0">
      <formula>H284&gt;DATE(2000,1,1)</formula>
    </cfRule>
    <cfRule type="expression" priority="668" dxfId="724">
      <formula>G284&gt;DATE(2000,1,1)</formula>
    </cfRule>
  </conditionalFormatting>
  <conditionalFormatting sqref="D282">
    <cfRule type="expression" priority="661" dxfId="2">
      <formula>J282&gt;DATE(2000,1,1)</formula>
    </cfRule>
    <cfRule type="expression" priority="662" dxfId="1">
      <formula>I282&gt;DATE(2000,1,1)</formula>
    </cfRule>
    <cfRule type="expression" priority="663" dxfId="0">
      <formula>H282&gt;DATE(2000,1,1)</formula>
    </cfRule>
    <cfRule type="expression" priority="664" dxfId="724">
      <formula>G282&gt;DATE(2000,1,1)</formula>
    </cfRule>
  </conditionalFormatting>
  <conditionalFormatting sqref="D138">
    <cfRule type="expression" priority="657" dxfId="2">
      <formula>J138&gt;DATE(2000,1,1)</formula>
    </cfRule>
    <cfRule type="expression" priority="658" dxfId="1">
      <formula>I138&gt;DATE(2000,1,1)</formula>
    </cfRule>
    <cfRule type="expression" priority="659" dxfId="0">
      <formula>H138&gt;DATE(2000,1,1)</formula>
    </cfRule>
    <cfRule type="expression" priority="660" dxfId="724">
      <formula>G138&gt;DATE(2000,1,1)</formula>
    </cfRule>
  </conditionalFormatting>
  <conditionalFormatting sqref="D139">
    <cfRule type="expression" priority="653" dxfId="2">
      <formula>J139&gt;DATE(2000,1,1)</formula>
    </cfRule>
    <cfRule type="expression" priority="654" dxfId="1">
      <formula>I139&gt;DATE(2000,1,1)</formula>
    </cfRule>
    <cfRule type="expression" priority="655" dxfId="0">
      <formula>H139&gt;DATE(2000,1,1)</formula>
    </cfRule>
    <cfRule type="expression" priority="656" dxfId="724">
      <formula>G139&gt;DATE(2000,1,1)</formula>
    </cfRule>
  </conditionalFormatting>
  <conditionalFormatting sqref="D140">
    <cfRule type="expression" priority="649" dxfId="2">
      <formula>J140&gt;DATE(2000,1,1)</formula>
    </cfRule>
    <cfRule type="expression" priority="650" dxfId="1">
      <formula>I140&gt;DATE(2000,1,1)</formula>
    </cfRule>
    <cfRule type="expression" priority="651" dxfId="0">
      <formula>H140&gt;DATE(2000,1,1)</formula>
    </cfRule>
    <cfRule type="expression" priority="652" dxfId="724">
      <formula>G140&gt;DATE(2000,1,1)</formula>
    </cfRule>
  </conditionalFormatting>
  <conditionalFormatting sqref="D141">
    <cfRule type="expression" priority="645" dxfId="2">
      <formula>J141&gt;DATE(2000,1,1)</formula>
    </cfRule>
    <cfRule type="expression" priority="646" dxfId="1">
      <formula>I141&gt;DATE(2000,1,1)</formula>
    </cfRule>
    <cfRule type="expression" priority="647" dxfId="0">
      <formula>H141&gt;DATE(2000,1,1)</formula>
    </cfRule>
    <cfRule type="expression" priority="648" dxfId="724">
      <formula>G141&gt;DATE(2000,1,1)</formula>
    </cfRule>
  </conditionalFormatting>
  <conditionalFormatting sqref="D27">
    <cfRule type="expression" priority="641" dxfId="2">
      <formula>J27&gt;DATE(2000,1,1)</formula>
    </cfRule>
    <cfRule type="expression" priority="642" dxfId="1">
      <formula>I27&gt;DATE(2000,1,1)</formula>
    </cfRule>
    <cfRule type="expression" priority="643" dxfId="0">
      <formula>H27&gt;DATE(2000,1,1)</formula>
    </cfRule>
    <cfRule type="expression" priority="644" dxfId="724">
      <formula>G27&gt;DATE(2000,1,1)</formula>
    </cfRule>
  </conditionalFormatting>
  <conditionalFormatting sqref="D38">
    <cfRule type="expression" priority="637" dxfId="2">
      <formula>J38&gt;DATE(2000,1,1)</formula>
    </cfRule>
    <cfRule type="expression" priority="638" dxfId="1">
      <formula>I38&gt;DATE(2000,1,1)</formula>
    </cfRule>
    <cfRule type="expression" priority="639" dxfId="0">
      <formula>H38&gt;DATE(2000,1,1)</formula>
    </cfRule>
    <cfRule type="expression" priority="640" dxfId="724">
      <formula>G38&gt;DATE(2000,1,1)</formula>
    </cfRule>
  </conditionalFormatting>
  <conditionalFormatting sqref="D49">
    <cfRule type="expression" priority="633" dxfId="2">
      <formula>J49&gt;DATE(2000,1,1)</formula>
    </cfRule>
    <cfRule type="expression" priority="634" dxfId="1">
      <formula>I49&gt;DATE(2000,1,1)</formula>
    </cfRule>
    <cfRule type="expression" priority="635" dxfId="0">
      <formula>H49&gt;DATE(2000,1,1)</formula>
    </cfRule>
    <cfRule type="expression" priority="636" dxfId="724">
      <formula>G49&gt;DATE(2000,1,1)</formula>
    </cfRule>
  </conditionalFormatting>
  <conditionalFormatting sqref="D60">
    <cfRule type="expression" priority="629" dxfId="2">
      <formula>J60&gt;DATE(2000,1,1)</formula>
    </cfRule>
    <cfRule type="expression" priority="630" dxfId="1">
      <formula>I60&gt;DATE(2000,1,1)</formula>
    </cfRule>
    <cfRule type="expression" priority="631" dxfId="0">
      <formula>H60&gt;DATE(2000,1,1)</formula>
    </cfRule>
    <cfRule type="expression" priority="632" dxfId="724">
      <formula>G60&gt;DATE(2000,1,1)</formula>
    </cfRule>
  </conditionalFormatting>
  <conditionalFormatting sqref="D72">
    <cfRule type="expression" priority="625" dxfId="2">
      <formula>J72&gt;DATE(2000,1,1)</formula>
    </cfRule>
    <cfRule type="expression" priority="626" dxfId="1">
      <formula>I72&gt;DATE(2000,1,1)</formula>
    </cfRule>
    <cfRule type="expression" priority="627" dxfId="0">
      <formula>H72&gt;DATE(2000,1,1)</formula>
    </cfRule>
    <cfRule type="expression" priority="628" dxfId="724">
      <formula>G72&gt;DATE(2000,1,1)</formula>
    </cfRule>
  </conditionalFormatting>
  <conditionalFormatting sqref="D83">
    <cfRule type="expression" priority="621" dxfId="2">
      <formula>J83&gt;DATE(2000,1,1)</formula>
    </cfRule>
    <cfRule type="expression" priority="622" dxfId="1">
      <formula>I83&gt;DATE(2000,1,1)</formula>
    </cfRule>
    <cfRule type="expression" priority="623" dxfId="0">
      <formula>H83&gt;DATE(2000,1,1)</formula>
    </cfRule>
    <cfRule type="expression" priority="624" dxfId="724">
      <formula>G83&gt;DATE(2000,1,1)</formula>
    </cfRule>
  </conditionalFormatting>
  <conditionalFormatting sqref="D290">
    <cfRule type="expression" priority="617" dxfId="2">
      <formula>J290&gt;DATE(2000,1,1)</formula>
    </cfRule>
    <cfRule type="expression" priority="618" dxfId="1">
      <formula>I290&gt;DATE(2000,1,1)</formula>
    </cfRule>
    <cfRule type="expression" priority="619" dxfId="0">
      <formula>H290&gt;DATE(2000,1,1)</formula>
    </cfRule>
    <cfRule type="expression" priority="620" dxfId="724">
      <formula>G290&gt;DATE(2000,1,1)</formula>
    </cfRule>
  </conditionalFormatting>
  <conditionalFormatting sqref="D291">
    <cfRule type="expression" priority="613" dxfId="2">
      <formula>J291&gt;DATE(2000,1,1)</formula>
    </cfRule>
    <cfRule type="expression" priority="614" dxfId="1">
      <formula>I291&gt;DATE(2000,1,1)</formula>
    </cfRule>
    <cfRule type="expression" priority="615" dxfId="0">
      <formula>H291&gt;DATE(2000,1,1)</formula>
    </cfRule>
    <cfRule type="expression" priority="616" dxfId="724">
      <formula>G291&gt;DATE(2000,1,1)</formula>
    </cfRule>
  </conditionalFormatting>
  <conditionalFormatting sqref="D292">
    <cfRule type="expression" priority="609" dxfId="2">
      <formula>J292&gt;DATE(2000,1,1)</formula>
    </cfRule>
    <cfRule type="expression" priority="610" dxfId="1">
      <formula>I292&gt;DATE(2000,1,1)</formula>
    </cfRule>
    <cfRule type="expression" priority="611" dxfId="0">
      <formula>H292&gt;DATE(2000,1,1)</formula>
    </cfRule>
    <cfRule type="expression" priority="612" dxfId="724">
      <formula>G292&gt;DATE(2000,1,1)</formula>
    </cfRule>
  </conditionalFormatting>
  <conditionalFormatting sqref="D69">
    <cfRule type="expression" priority="605" dxfId="2">
      <formula>J69&gt;DATE(2000,1,1)</formula>
    </cfRule>
    <cfRule type="expression" priority="606" dxfId="1">
      <formula>I69&gt;DATE(2000,1,1)</formula>
    </cfRule>
    <cfRule type="expression" priority="607" dxfId="0">
      <formula>H69&gt;DATE(2000,1,1)</formula>
    </cfRule>
    <cfRule type="expression" priority="608" dxfId="724">
      <formula>G69&gt;DATE(2000,1,1)</formula>
    </cfRule>
  </conditionalFormatting>
  <conditionalFormatting sqref="D88">
    <cfRule type="expression" priority="601" dxfId="2">
      <formula>J88&gt;DATE(2000,1,1)</formula>
    </cfRule>
    <cfRule type="expression" priority="602" dxfId="1">
      <formula>I88&gt;DATE(2000,1,1)</formula>
    </cfRule>
    <cfRule type="expression" priority="603" dxfId="0">
      <formula>H88&gt;DATE(2000,1,1)</formula>
    </cfRule>
    <cfRule type="expression" priority="604" dxfId="724">
      <formula>G88&gt;DATE(2000,1,1)</formula>
    </cfRule>
  </conditionalFormatting>
  <conditionalFormatting sqref="D95">
    <cfRule type="expression" priority="597" dxfId="2">
      <formula>J95&gt;DATE(2000,1,1)</formula>
    </cfRule>
    <cfRule type="expression" priority="598" dxfId="1">
      <formula>I95&gt;DATE(2000,1,1)</formula>
    </cfRule>
    <cfRule type="expression" priority="599" dxfId="0">
      <formula>H95&gt;DATE(2000,1,1)</formula>
    </cfRule>
    <cfRule type="expression" priority="600" dxfId="724">
      <formula>G95&gt;DATE(2000,1,1)</formula>
    </cfRule>
  </conditionalFormatting>
  <conditionalFormatting sqref="D100">
    <cfRule type="expression" priority="593" dxfId="2">
      <formula>J100&gt;DATE(2000,1,1)</formula>
    </cfRule>
    <cfRule type="expression" priority="594" dxfId="1">
      <formula>I100&gt;DATE(2000,1,1)</formula>
    </cfRule>
    <cfRule type="expression" priority="595" dxfId="0">
      <formula>H100&gt;DATE(2000,1,1)</formula>
    </cfRule>
    <cfRule type="expression" priority="596" dxfId="724">
      <formula>G100&gt;DATE(2000,1,1)</formula>
    </cfRule>
  </conditionalFormatting>
  <conditionalFormatting sqref="D107">
    <cfRule type="expression" priority="589" dxfId="2">
      <formula>J107&gt;DATE(2000,1,1)</formula>
    </cfRule>
    <cfRule type="expression" priority="590" dxfId="1">
      <formula>I107&gt;DATE(2000,1,1)</formula>
    </cfRule>
    <cfRule type="expression" priority="591" dxfId="0">
      <formula>H107&gt;DATE(2000,1,1)</formula>
    </cfRule>
    <cfRule type="expression" priority="592" dxfId="724">
      <formula>G107&gt;DATE(2000,1,1)</formula>
    </cfRule>
  </conditionalFormatting>
  <conditionalFormatting sqref="D111">
    <cfRule type="expression" priority="585" dxfId="2">
      <formula>J111&gt;DATE(2000,1,1)</formula>
    </cfRule>
    <cfRule type="expression" priority="586" dxfId="1">
      <formula>I111&gt;DATE(2000,1,1)</formula>
    </cfRule>
    <cfRule type="expression" priority="587" dxfId="0">
      <formula>H111&gt;DATE(2000,1,1)</formula>
    </cfRule>
    <cfRule type="expression" priority="588" dxfId="724">
      <formula>G111&gt;DATE(2000,1,1)</formula>
    </cfRule>
  </conditionalFormatting>
  <conditionalFormatting sqref="D115">
    <cfRule type="expression" priority="577" dxfId="2">
      <formula>J115&gt;DATE(2000,1,1)</formula>
    </cfRule>
    <cfRule type="expression" priority="578" dxfId="1">
      <formula>I115&gt;DATE(2000,1,1)</formula>
    </cfRule>
    <cfRule type="expression" priority="579" dxfId="0">
      <formula>H115&gt;DATE(2000,1,1)</formula>
    </cfRule>
    <cfRule type="expression" priority="580" dxfId="724">
      <formula>G115&gt;DATE(2000,1,1)</formula>
    </cfRule>
  </conditionalFormatting>
  <conditionalFormatting sqref="D116">
    <cfRule type="expression" priority="581" dxfId="2">
      <formula>J116&gt;DATE(2000,1,1)</formula>
    </cfRule>
    <cfRule type="expression" priority="582" dxfId="1">
      <formula>I116&gt;DATE(2000,1,1)</formula>
    </cfRule>
    <cfRule type="expression" priority="583" dxfId="0">
      <formula>H116&gt;DATE(2000,1,1)</formula>
    </cfRule>
    <cfRule type="expression" priority="584" dxfId="724">
      <formula>G116&gt;DATE(2000,1,1)</formula>
    </cfRule>
  </conditionalFormatting>
  <conditionalFormatting sqref="D114">
    <cfRule type="expression" priority="573" dxfId="2">
      <formula>J114&gt;DATE(2000,1,1)</formula>
    </cfRule>
    <cfRule type="expression" priority="574" dxfId="1">
      <formula>I114&gt;DATE(2000,1,1)</formula>
    </cfRule>
    <cfRule type="expression" priority="575" dxfId="0">
      <formula>H114&gt;DATE(2000,1,1)</formula>
    </cfRule>
    <cfRule type="expression" priority="576" dxfId="724">
      <formula>G114&gt;DATE(2000,1,1)</formula>
    </cfRule>
  </conditionalFormatting>
  <conditionalFormatting sqref="D113">
    <cfRule type="expression" priority="569" dxfId="2">
      <formula>J113&gt;DATE(2000,1,1)</formula>
    </cfRule>
    <cfRule type="expression" priority="570" dxfId="1">
      <formula>I113&gt;DATE(2000,1,1)</formula>
    </cfRule>
    <cfRule type="expression" priority="571" dxfId="0">
      <formula>H113&gt;DATE(2000,1,1)</formula>
    </cfRule>
    <cfRule type="expression" priority="572" dxfId="724">
      <formula>G113&gt;DATE(2000,1,1)</formula>
    </cfRule>
  </conditionalFormatting>
  <conditionalFormatting sqref="D117">
    <cfRule type="expression" priority="561" dxfId="2">
      <formula>J117&gt;DATE(2000,1,1)</formula>
    </cfRule>
    <cfRule type="expression" priority="562" dxfId="1">
      <formula>I117&gt;DATE(2000,1,1)</formula>
    </cfRule>
    <cfRule type="expression" priority="563" dxfId="0">
      <formula>H117&gt;DATE(2000,1,1)</formula>
    </cfRule>
    <cfRule type="expression" priority="564" dxfId="724">
      <formula>G117&gt;DATE(2000,1,1)</formula>
    </cfRule>
  </conditionalFormatting>
  <conditionalFormatting sqref="D118">
    <cfRule type="expression" priority="565" dxfId="2">
      <formula>J118&gt;DATE(2000,1,1)</formula>
    </cfRule>
    <cfRule type="expression" priority="566" dxfId="1">
      <formula>I118&gt;DATE(2000,1,1)</formula>
    </cfRule>
    <cfRule type="expression" priority="567" dxfId="0">
      <formula>H118&gt;DATE(2000,1,1)</formula>
    </cfRule>
    <cfRule type="expression" priority="568" dxfId="724">
      <formula>G118&gt;DATE(2000,1,1)</formula>
    </cfRule>
  </conditionalFormatting>
  <conditionalFormatting sqref="D119">
    <cfRule type="expression" priority="553" dxfId="2">
      <formula>J119&gt;DATE(2000,1,1)</formula>
    </cfRule>
    <cfRule type="expression" priority="554" dxfId="1">
      <formula>I119&gt;DATE(2000,1,1)</formula>
    </cfRule>
    <cfRule type="expression" priority="555" dxfId="0">
      <formula>H119&gt;DATE(2000,1,1)</formula>
    </cfRule>
    <cfRule type="expression" priority="556" dxfId="724">
      <formula>G119&gt;DATE(2000,1,1)</formula>
    </cfRule>
  </conditionalFormatting>
  <conditionalFormatting sqref="D120">
    <cfRule type="expression" priority="557" dxfId="2">
      <formula>J120&gt;DATE(2000,1,1)</formula>
    </cfRule>
    <cfRule type="expression" priority="558" dxfId="1">
      <formula>I120&gt;DATE(2000,1,1)</formula>
    </cfRule>
    <cfRule type="expression" priority="559" dxfId="0">
      <formula>H120&gt;DATE(2000,1,1)</formula>
    </cfRule>
    <cfRule type="expression" priority="560" dxfId="724">
      <formula>G120&gt;DATE(2000,1,1)</formula>
    </cfRule>
  </conditionalFormatting>
  <conditionalFormatting sqref="D129">
    <cfRule type="expression" priority="545" dxfId="2">
      <formula>J129&gt;DATE(2000,1,1)</formula>
    </cfRule>
    <cfRule type="expression" priority="546" dxfId="1">
      <formula>I129&gt;DATE(2000,1,1)</formula>
    </cfRule>
    <cfRule type="expression" priority="547" dxfId="0">
      <formula>H129&gt;DATE(2000,1,1)</formula>
    </cfRule>
    <cfRule type="expression" priority="548" dxfId="724">
      <formula>G129&gt;DATE(2000,1,1)</formula>
    </cfRule>
  </conditionalFormatting>
  <conditionalFormatting sqref="D130">
    <cfRule type="expression" priority="549" dxfId="2">
      <formula>J130&gt;DATE(2000,1,1)</formula>
    </cfRule>
    <cfRule type="expression" priority="550" dxfId="1">
      <formula>I130&gt;DATE(2000,1,1)</formula>
    </cfRule>
    <cfRule type="expression" priority="551" dxfId="0">
      <formula>H130&gt;DATE(2000,1,1)</formula>
    </cfRule>
    <cfRule type="expression" priority="552" dxfId="724">
      <formula>G130&gt;DATE(2000,1,1)</formula>
    </cfRule>
  </conditionalFormatting>
  <conditionalFormatting sqref="D127">
    <cfRule type="expression" priority="541" dxfId="2">
      <formula>J127&gt;DATE(2000,1,1)</formula>
    </cfRule>
    <cfRule type="expression" priority="542" dxfId="1">
      <formula>I127&gt;DATE(2000,1,1)</formula>
    </cfRule>
    <cfRule type="expression" priority="543" dxfId="0">
      <formula>H127&gt;DATE(2000,1,1)</formula>
    </cfRule>
    <cfRule type="expression" priority="544" dxfId="724">
      <formula>G127&gt;DATE(2000,1,1)</formula>
    </cfRule>
  </conditionalFormatting>
  <conditionalFormatting sqref="D131">
    <cfRule type="expression" priority="533" dxfId="2">
      <formula>J131&gt;DATE(2000,1,1)</formula>
    </cfRule>
    <cfRule type="expression" priority="534" dxfId="1">
      <formula>I131&gt;DATE(2000,1,1)</formula>
    </cfRule>
    <cfRule type="expression" priority="535" dxfId="0">
      <formula>H131&gt;DATE(2000,1,1)</formula>
    </cfRule>
    <cfRule type="expression" priority="536" dxfId="724">
      <formula>G131&gt;DATE(2000,1,1)</formula>
    </cfRule>
  </conditionalFormatting>
  <conditionalFormatting sqref="D132">
    <cfRule type="expression" priority="537" dxfId="2">
      <formula>J132&gt;DATE(2000,1,1)</formula>
    </cfRule>
    <cfRule type="expression" priority="538" dxfId="1">
      <formula>I132&gt;DATE(2000,1,1)</formula>
    </cfRule>
    <cfRule type="expression" priority="539" dxfId="0">
      <formula>H132&gt;DATE(2000,1,1)</formula>
    </cfRule>
    <cfRule type="expression" priority="540" dxfId="724">
      <formula>G132&gt;DATE(2000,1,1)</formula>
    </cfRule>
  </conditionalFormatting>
  <conditionalFormatting sqref="D133">
    <cfRule type="expression" priority="525" dxfId="2">
      <formula>J133&gt;DATE(2000,1,1)</formula>
    </cfRule>
    <cfRule type="expression" priority="526" dxfId="1">
      <formula>I133&gt;DATE(2000,1,1)</formula>
    </cfRule>
    <cfRule type="expression" priority="527" dxfId="0">
      <formula>H133&gt;DATE(2000,1,1)</formula>
    </cfRule>
    <cfRule type="expression" priority="528" dxfId="724">
      <formula>G133&gt;DATE(2000,1,1)</formula>
    </cfRule>
  </conditionalFormatting>
  <conditionalFormatting sqref="D134">
    <cfRule type="expression" priority="529" dxfId="2">
      <formula>J134&gt;DATE(2000,1,1)</formula>
    </cfRule>
    <cfRule type="expression" priority="530" dxfId="1">
      <formula>I134&gt;DATE(2000,1,1)</formula>
    </cfRule>
    <cfRule type="expression" priority="531" dxfId="0">
      <formula>H134&gt;DATE(2000,1,1)</formula>
    </cfRule>
    <cfRule type="expression" priority="532" dxfId="724">
      <formula>G134&gt;DATE(2000,1,1)</formula>
    </cfRule>
  </conditionalFormatting>
  <conditionalFormatting sqref="D128">
    <cfRule type="expression" priority="521" dxfId="2">
      <formula>J128&gt;DATE(2000,1,1)</formula>
    </cfRule>
    <cfRule type="expression" priority="522" dxfId="1">
      <formula>I128&gt;DATE(2000,1,1)</formula>
    </cfRule>
    <cfRule type="expression" priority="523" dxfId="0">
      <formula>H128&gt;DATE(2000,1,1)</formula>
    </cfRule>
    <cfRule type="expression" priority="524" dxfId="724">
      <formula>G128&gt;DATE(2000,1,1)</formula>
    </cfRule>
  </conditionalFormatting>
  <conditionalFormatting sqref="D137">
    <cfRule type="expression" priority="517" dxfId="2">
      <formula>J137&gt;DATE(2000,1,1)</formula>
    </cfRule>
    <cfRule type="expression" priority="518" dxfId="1">
      <formula>I137&gt;DATE(2000,1,1)</formula>
    </cfRule>
    <cfRule type="expression" priority="519" dxfId="0">
      <formula>H137&gt;DATE(2000,1,1)</formula>
    </cfRule>
    <cfRule type="expression" priority="520" dxfId="724">
      <formula>G137&gt;DATE(2000,1,1)</formula>
    </cfRule>
  </conditionalFormatting>
  <conditionalFormatting sqref="D135">
    <cfRule type="expression" priority="513" dxfId="2">
      <formula>J135&gt;DATE(2000,1,1)</formula>
    </cfRule>
    <cfRule type="expression" priority="514" dxfId="1">
      <formula>I135&gt;DATE(2000,1,1)</formula>
    </cfRule>
    <cfRule type="expression" priority="515" dxfId="0">
      <formula>H135&gt;DATE(2000,1,1)</formula>
    </cfRule>
    <cfRule type="expression" priority="516" dxfId="724">
      <formula>G135&gt;DATE(2000,1,1)</formula>
    </cfRule>
  </conditionalFormatting>
  <conditionalFormatting sqref="D136">
    <cfRule type="expression" priority="509" dxfId="2">
      <formula>J136&gt;DATE(2000,1,1)</formula>
    </cfRule>
    <cfRule type="expression" priority="510" dxfId="1">
      <formula>I136&gt;DATE(2000,1,1)</formula>
    </cfRule>
    <cfRule type="expression" priority="511" dxfId="0">
      <formula>H136&gt;DATE(2000,1,1)</formula>
    </cfRule>
    <cfRule type="expression" priority="512" dxfId="724">
      <formula>G136&gt;DATE(2000,1,1)</formula>
    </cfRule>
  </conditionalFormatting>
  <conditionalFormatting sqref="D142">
    <cfRule type="expression" priority="505" dxfId="2">
      <formula>J142&gt;DATE(2000,1,1)</formula>
    </cfRule>
    <cfRule type="expression" priority="506" dxfId="1">
      <formula>I142&gt;DATE(2000,1,1)</formula>
    </cfRule>
    <cfRule type="expression" priority="507" dxfId="0">
      <formula>H142&gt;DATE(2000,1,1)</formula>
    </cfRule>
    <cfRule type="expression" priority="508" dxfId="724">
      <formula>G142&gt;DATE(2000,1,1)</formula>
    </cfRule>
  </conditionalFormatting>
  <conditionalFormatting sqref="D143">
    <cfRule type="expression" priority="501" dxfId="2">
      <formula>J143&gt;DATE(2000,1,1)</formula>
    </cfRule>
    <cfRule type="expression" priority="502" dxfId="1">
      <formula>I143&gt;DATE(2000,1,1)</formula>
    </cfRule>
    <cfRule type="expression" priority="503" dxfId="0">
      <formula>H143&gt;DATE(2000,1,1)</formula>
    </cfRule>
    <cfRule type="expression" priority="504" dxfId="724">
      <formula>G143&gt;DATE(2000,1,1)</formula>
    </cfRule>
  </conditionalFormatting>
  <conditionalFormatting sqref="D144">
    <cfRule type="expression" priority="497" dxfId="2">
      <formula>J144&gt;DATE(2000,1,1)</formula>
    </cfRule>
    <cfRule type="expression" priority="498" dxfId="1">
      <formula>I144&gt;DATE(2000,1,1)</formula>
    </cfRule>
    <cfRule type="expression" priority="499" dxfId="0">
      <formula>H144&gt;DATE(2000,1,1)</formula>
    </cfRule>
    <cfRule type="expression" priority="500" dxfId="724">
      <formula>G144&gt;DATE(2000,1,1)</formula>
    </cfRule>
  </conditionalFormatting>
  <conditionalFormatting sqref="D145">
    <cfRule type="expression" priority="493" dxfId="2">
      <formula>J145&gt;DATE(2000,1,1)</formula>
    </cfRule>
    <cfRule type="expression" priority="494" dxfId="1">
      <formula>I145&gt;DATE(2000,1,1)</formula>
    </cfRule>
    <cfRule type="expression" priority="495" dxfId="0">
      <formula>H145&gt;DATE(2000,1,1)</formula>
    </cfRule>
    <cfRule type="expression" priority="496" dxfId="724">
      <formula>G145&gt;DATE(2000,1,1)</formula>
    </cfRule>
  </conditionalFormatting>
  <conditionalFormatting sqref="D146 D148:D149">
    <cfRule type="expression" priority="489" dxfId="2">
      <formula>J146&gt;DATE(2000,1,1)</formula>
    </cfRule>
    <cfRule type="expression" priority="490" dxfId="1">
      <formula>I146&gt;DATE(2000,1,1)</formula>
    </cfRule>
    <cfRule type="expression" priority="491" dxfId="0">
      <formula>H146&gt;DATE(2000,1,1)</formula>
    </cfRule>
    <cfRule type="expression" priority="492" dxfId="724">
      <formula>G146&gt;DATE(2000,1,1)</formula>
    </cfRule>
  </conditionalFormatting>
  <conditionalFormatting sqref="D147">
    <cfRule type="expression" priority="485" dxfId="2">
      <formula>J147&gt;DATE(2000,1,1)</formula>
    </cfRule>
    <cfRule type="expression" priority="486" dxfId="1">
      <formula>I147&gt;DATE(2000,1,1)</formula>
    </cfRule>
    <cfRule type="expression" priority="487" dxfId="0">
      <formula>H147&gt;DATE(2000,1,1)</formula>
    </cfRule>
    <cfRule type="expression" priority="488" dxfId="724">
      <formula>G147&gt;DATE(2000,1,1)</formula>
    </cfRule>
  </conditionalFormatting>
  <conditionalFormatting sqref="D218">
    <cfRule type="expression" priority="481" dxfId="2">
      <formula>J218&gt;DATE(2000,1,1)</formula>
    </cfRule>
    <cfRule type="expression" priority="482" dxfId="1">
      <formula>I218&gt;DATE(2000,1,1)</formula>
    </cfRule>
    <cfRule type="expression" priority="483" dxfId="0">
      <formula>H218&gt;DATE(2000,1,1)</formula>
    </cfRule>
    <cfRule type="expression" priority="484" dxfId="724">
      <formula>G218&gt;DATE(2000,1,1)</formula>
    </cfRule>
  </conditionalFormatting>
  <conditionalFormatting sqref="D219">
    <cfRule type="expression" priority="477" dxfId="2">
      <formula>J219&gt;DATE(2000,1,1)</formula>
    </cfRule>
    <cfRule type="expression" priority="478" dxfId="1">
      <formula>I219&gt;DATE(2000,1,1)</formula>
    </cfRule>
    <cfRule type="expression" priority="479" dxfId="0">
      <formula>H219&gt;DATE(2000,1,1)</formula>
    </cfRule>
    <cfRule type="expression" priority="480" dxfId="724">
      <formula>G219&gt;DATE(2000,1,1)</formula>
    </cfRule>
  </conditionalFormatting>
  <conditionalFormatting sqref="D220">
    <cfRule type="expression" priority="473" dxfId="2">
      <formula>J220&gt;DATE(2000,1,1)</formula>
    </cfRule>
    <cfRule type="expression" priority="474" dxfId="1">
      <formula>I220&gt;DATE(2000,1,1)</formula>
    </cfRule>
    <cfRule type="expression" priority="475" dxfId="0">
      <formula>H220&gt;DATE(2000,1,1)</formula>
    </cfRule>
    <cfRule type="expression" priority="476" dxfId="724">
      <formula>G220&gt;DATE(2000,1,1)</formula>
    </cfRule>
  </conditionalFormatting>
  <conditionalFormatting sqref="D152">
    <cfRule type="expression" priority="469" dxfId="2">
      <formula>J152&gt;DATE(2000,1,1)</formula>
    </cfRule>
    <cfRule type="expression" priority="470" dxfId="1">
      <formula>I152&gt;DATE(2000,1,1)</formula>
    </cfRule>
    <cfRule type="expression" priority="471" dxfId="0">
      <formula>H152&gt;DATE(2000,1,1)</formula>
    </cfRule>
    <cfRule type="expression" priority="472" dxfId="724">
      <formula>G152&gt;DATE(2000,1,1)</formula>
    </cfRule>
  </conditionalFormatting>
  <conditionalFormatting sqref="D150">
    <cfRule type="expression" priority="465" dxfId="2">
      <formula>J150&gt;DATE(2000,1,1)</formula>
    </cfRule>
    <cfRule type="expression" priority="466" dxfId="1">
      <formula>I150&gt;DATE(2000,1,1)</formula>
    </cfRule>
    <cfRule type="expression" priority="467" dxfId="0">
      <formula>H150&gt;DATE(2000,1,1)</formula>
    </cfRule>
    <cfRule type="expression" priority="468" dxfId="724">
      <formula>G150&gt;DATE(2000,1,1)</formula>
    </cfRule>
  </conditionalFormatting>
  <conditionalFormatting sqref="D151">
    <cfRule type="expression" priority="461" dxfId="2">
      <formula>J151&gt;DATE(2000,1,1)</formula>
    </cfRule>
    <cfRule type="expression" priority="462" dxfId="1">
      <formula>I151&gt;DATE(2000,1,1)</formula>
    </cfRule>
    <cfRule type="expression" priority="463" dxfId="0">
      <formula>H151&gt;DATE(2000,1,1)</formula>
    </cfRule>
    <cfRule type="expression" priority="464" dxfId="724">
      <formula>G151&gt;DATE(2000,1,1)</formula>
    </cfRule>
  </conditionalFormatting>
  <conditionalFormatting sqref="D153">
    <cfRule type="expression" priority="457" dxfId="2">
      <formula>J153&gt;DATE(2000,1,1)</formula>
    </cfRule>
    <cfRule type="expression" priority="458" dxfId="1">
      <formula>I153&gt;DATE(2000,1,1)</formula>
    </cfRule>
    <cfRule type="expression" priority="459" dxfId="0">
      <formula>H153&gt;DATE(2000,1,1)</formula>
    </cfRule>
    <cfRule type="expression" priority="460" dxfId="724">
      <formula>G153&gt;DATE(2000,1,1)</formula>
    </cfRule>
  </conditionalFormatting>
  <conditionalFormatting sqref="D154">
    <cfRule type="expression" priority="453" dxfId="2">
      <formula>J154&gt;DATE(2000,1,1)</formula>
    </cfRule>
    <cfRule type="expression" priority="454" dxfId="1">
      <formula>I154&gt;DATE(2000,1,1)</formula>
    </cfRule>
    <cfRule type="expression" priority="455" dxfId="0">
      <formula>H154&gt;DATE(2000,1,1)</formula>
    </cfRule>
    <cfRule type="expression" priority="456" dxfId="724">
      <formula>G154&gt;DATE(2000,1,1)</formula>
    </cfRule>
  </conditionalFormatting>
  <conditionalFormatting sqref="D155">
    <cfRule type="expression" priority="449" dxfId="2">
      <formula>J155&gt;DATE(2000,1,1)</formula>
    </cfRule>
    <cfRule type="expression" priority="450" dxfId="1">
      <formula>I155&gt;DATE(2000,1,1)</formula>
    </cfRule>
    <cfRule type="expression" priority="451" dxfId="0">
      <formula>H155&gt;DATE(2000,1,1)</formula>
    </cfRule>
    <cfRule type="expression" priority="452" dxfId="724">
      <formula>G155&gt;DATE(2000,1,1)</formula>
    </cfRule>
  </conditionalFormatting>
  <conditionalFormatting sqref="D156">
    <cfRule type="expression" priority="445" dxfId="2">
      <formula>J156&gt;DATE(2000,1,1)</formula>
    </cfRule>
    <cfRule type="expression" priority="446" dxfId="1">
      <formula>I156&gt;DATE(2000,1,1)</formula>
    </cfRule>
    <cfRule type="expression" priority="447" dxfId="0">
      <formula>H156&gt;DATE(2000,1,1)</formula>
    </cfRule>
    <cfRule type="expression" priority="448" dxfId="724">
      <formula>G156&gt;DATE(2000,1,1)</formula>
    </cfRule>
  </conditionalFormatting>
  <conditionalFormatting sqref="D157">
    <cfRule type="expression" priority="441" dxfId="2">
      <formula>J157&gt;DATE(2000,1,1)</formula>
    </cfRule>
    <cfRule type="expression" priority="442" dxfId="1">
      <formula>I157&gt;DATE(2000,1,1)</formula>
    </cfRule>
    <cfRule type="expression" priority="443" dxfId="0">
      <formula>H157&gt;DATE(2000,1,1)</formula>
    </cfRule>
    <cfRule type="expression" priority="444" dxfId="724">
      <formula>G157&gt;DATE(2000,1,1)</formula>
    </cfRule>
  </conditionalFormatting>
  <conditionalFormatting sqref="D158">
    <cfRule type="expression" priority="437" dxfId="2">
      <formula>J158&gt;DATE(2000,1,1)</formula>
    </cfRule>
    <cfRule type="expression" priority="438" dxfId="1">
      <formula>I158&gt;DATE(2000,1,1)</formula>
    </cfRule>
    <cfRule type="expression" priority="439" dxfId="0">
      <formula>H158&gt;DATE(2000,1,1)</formula>
    </cfRule>
    <cfRule type="expression" priority="440" dxfId="724">
      <formula>G158&gt;DATE(2000,1,1)</formula>
    </cfRule>
  </conditionalFormatting>
  <conditionalFormatting sqref="D159">
    <cfRule type="expression" priority="433" dxfId="2">
      <formula>J159&gt;DATE(2000,1,1)</formula>
    </cfRule>
    <cfRule type="expression" priority="434" dxfId="1">
      <formula>I159&gt;DATE(2000,1,1)</formula>
    </cfRule>
    <cfRule type="expression" priority="435" dxfId="0">
      <formula>H159&gt;DATE(2000,1,1)</formula>
    </cfRule>
    <cfRule type="expression" priority="436" dxfId="724">
      <formula>G159&gt;DATE(2000,1,1)</formula>
    </cfRule>
  </conditionalFormatting>
  <conditionalFormatting sqref="D160">
    <cfRule type="expression" priority="429" dxfId="2">
      <formula>J160&gt;DATE(2000,1,1)</formula>
    </cfRule>
    <cfRule type="expression" priority="430" dxfId="1">
      <formula>I160&gt;DATE(2000,1,1)</formula>
    </cfRule>
    <cfRule type="expression" priority="431" dxfId="0">
      <formula>H160&gt;DATE(2000,1,1)</formula>
    </cfRule>
    <cfRule type="expression" priority="432" dxfId="724">
      <formula>G160&gt;DATE(2000,1,1)</formula>
    </cfRule>
  </conditionalFormatting>
  <conditionalFormatting sqref="D161">
    <cfRule type="expression" priority="425" dxfId="2">
      <formula>J161&gt;DATE(2000,1,1)</formula>
    </cfRule>
    <cfRule type="expression" priority="426" dxfId="1">
      <formula>I161&gt;DATE(2000,1,1)</formula>
    </cfRule>
    <cfRule type="expression" priority="427" dxfId="0">
      <formula>H161&gt;DATE(2000,1,1)</formula>
    </cfRule>
    <cfRule type="expression" priority="428" dxfId="724">
      <formula>G161&gt;DATE(2000,1,1)</formula>
    </cfRule>
  </conditionalFormatting>
  <conditionalFormatting sqref="D162">
    <cfRule type="expression" priority="421" dxfId="2">
      <formula>J162&gt;DATE(2000,1,1)</formula>
    </cfRule>
    <cfRule type="expression" priority="422" dxfId="1">
      <formula>I162&gt;DATE(2000,1,1)</formula>
    </cfRule>
    <cfRule type="expression" priority="423" dxfId="0">
      <formula>H162&gt;DATE(2000,1,1)</formula>
    </cfRule>
    <cfRule type="expression" priority="424" dxfId="724">
      <formula>G162&gt;DATE(2000,1,1)</formula>
    </cfRule>
  </conditionalFormatting>
  <conditionalFormatting sqref="D164">
    <cfRule type="expression" priority="417" dxfId="2">
      <formula>J164&gt;DATE(2000,1,1)</formula>
    </cfRule>
    <cfRule type="expression" priority="418" dxfId="1">
      <formula>I164&gt;DATE(2000,1,1)</formula>
    </cfRule>
    <cfRule type="expression" priority="419" dxfId="0">
      <formula>H164&gt;DATE(2000,1,1)</formula>
    </cfRule>
    <cfRule type="expression" priority="420" dxfId="724">
      <formula>G164&gt;DATE(2000,1,1)</formula>
    </cfRule>
  </conditionalFormatting>
  <conditionalFormatting sqref="D165">
    <cfRule type="expression" priority="413" dxfId="2">
      <formula>J165&gt;DATE(2000,1,1)</formula>
    </cfRule>
    <cfRule type="expression" priority="414" dxfId="1">
      <formula>I165&gt;DATE(2000,1,1)</formula>
    </cfRule>
    <cfRule type="expression" priority="415" dxfId="0">
      <formula>H165&gt;DATE(2000,1,1)</formula>
    </cfRule>
    <cfRule type="expression" priority="416" dxfId="724">
      <formula>G165&gt;DATE(2000,1,1)</formula>
    </cfRule>
  </conditionalFormatting>
  <conditionalFormatting sqref="D166">
    <cfRule type="expression" priority="409" dxfId="2">
      <formula>J166&gt;DATE(2000,1,1)</formula>
    </cfRule>
    <cfRule type="expression" priority="410" dxfId="1">
      <formula>I166&gt;DATE(2000,1,1)</formula>
    </cfRule>
    <cfRule type="expression" priority="411" dxfId="0">
      <formula>H166&gt;DATE(2000,1,1)</formula>
    </cfRule>
    <cfRule type="expression" priority="412" dxfId="724">
      <formula>G166&gt;DATE(2000,1,1)</formula>
    </cfRule>
  </conditionalFormatting>
  <conditionalFormatting sqref="D167">
    <cfRule type="expression" priority="405" dxfId="2">
      <formula>J167&gt;DATE(2000,1,1)</formula>
    </cfRule>
    <cfRule type="expression" priority="406" dxfId="1">
      <formula>I167&gt;DATE(2000,1,1)</formula>
    </cfRule>
    <cfRule type="expression" priority="407" dxfId="0">
      <formula>H167&gt;DATE(2000,1,1)</formula>
    </cfRule>
    <cfRule type="expression" priority="408" dxfId="724">
      <formula>G167&gt;DATE(2000,1,1)</formula>
    </cfRule>
  </conditionalFormatting>
  <conditionalFormatting sqref="D168">
    <cfRule type="expression" priority="401" dxfId="2">
      <formula>J168&gt;DATE(2000,1,1)</formula>
    </cfRule>
    <cfRule type="expression" priority="402" dxfId="1">
      <formula>I168&gt;DATE(2000,1,1)</formula>
    </cfRule>
    <cfRule type="expression" priority="403" dxfId="0">
      <formula>H168&gt;DATE(2000,1,1)</formula>
    </cfRule>
    <cfRule type="expression" priority="404" dxfId="724">
      <formula>G168&gt;DATE(2000,1,1)</formula>
    </cfRule>
  </conditionalFormatting>
  <conditionalFormatting sqref="D169">
    <cfRule type="expression" priority="397" dxfId="2">
      <formula>J169&gt;DATE(2000,1,1)</formula>
    </cfRule>
    <cfRule type="expression" priority="398" dxfId="1">
      <formula>I169&gt;DATE(2000,1,1)</formula>
    </cfRule>
    <cfRule type="expression" priority="399" dxfId="0">
      <formula>H169&gt;DATE(2000,1,1)</formula>
    </cfRule>
    <cfRule type="expression" priority="400" dxfId="724">
      <formula>G169&gt;DATE(2000,1,1)</formula>
    </cfRule>
  </conditionalFormatting>
  <conditionalFormatting sqref="D170">
    <cfRule type="expression" priority="393" dxfId="2">
      <formula>J170&gt;DATE(2000,1,1)</formula>
    </cfRule>
    <cfRule type="expression" priority="394" dxfId="1">
      <formula>I170&gt;DATE(2000,1,1)</formula>
    </cfRule>
    <cfRule type="expression" priority="395" dxfId="0">
      <formula>H170&gt;DATE(2000,1,1)</formula>
    </cfRule>
    <cfRule type="expression" priority="396" dxfId="724">
      <formula>G170&gt;DATE(2000,1,1)</formula>
    </cfRule>
  </conditionalFormatting>
  <conditionalFormatting sqref="D171">
    <cfRule type="expression" priority="389" dxfId="2">
      <formula>J171&gt;DATE(2000,1,1)</formula>
    </cfRule>
    <cfRule type="expression" priority="390" dxfId="1">
      <formula>I171&gt;DATE(2000,1,1)</formula>
    </cfRule>
    <cfRule type="expression" priority="391" dxfId="0">
      <formula>H171&gt;DATE(2000,1,1)</formula>
    </cfRule>
    <cfRule type="expression" priority="392" dxfId="724">
      <formula>G171&gt;DATE(2000,1,1)</formula>
    </cfRule>
  </conditionalFormatting>
  <conditionalFormatting sqref="D172">
    <cfRule type="expression" priority="385" dxfId="2">
      <formula>J172&gt;DATE(2000,1,1)</formula>
    </cfRule>
    <cfRule type="expression" priority="386" dxfId="1">
      <formula>I172&gt;DATE(2000,1,1)</formula>
    </cfRule>
    <cfRule type="expression" priority="387" dxfId="0">
      <formula>H172&gt;DATE(2000,1,1)</formula>
    </cfRule>
    <cfRule type="expression" priority="388" dxfId="724">
      <formula>G172&gt;DATE(2000,1,1)</formula>
    </cfRule>
  </conditionalFormatting>
  <conditionalFormatting sqref="D174">
    <cfRule type="expression" priority="381" dxfId="2">
      <formula>J174&gt;DATE(2000,1,1)</formula>
    </cfRule>
    <cfRule type="expression" priority="382" dxfId="1">
      <formula>I174&gt;DATE(2000,1,1)</formula>
    </cfRule>
    <cfRule type="expression" priority="383" dxfId="0">
      <formula>H174&gt;DATE(2000,1,1)</formula>
    </cfRule>
    <cfRule type="expression" priority="384" dxfId="724">
      <formula>G174&gt;DATE(2000,1,1)</formula>
    </cfRule>
  </conditionalFormatting>
  <conditionalFormatting sqref="D173">
    <cfRule type="expression" priority="377" dxfId="2">
      <formula>J173&gt;DATE(2000,1,1)</formula>
    </cfRule>
    <cfRule type="expression" priority="378" dxfId="1">
      <formula>I173&gt;DATE(2000,1,1)</formula>
    </cfRule>
    <cfRule type="expression" priority="379" dxfId="0">
      <formula>H173&gt;DATE(2000,1,1)</formula>
    </cfRule>
    <cfRule type="expression" priority="380" dxfId="724">
      <formula>G173&gt;DATE(2000,1,1)</formula>
    </cfRule>
  </conditionalFormatting>
  <conditionalFormatting sqref="D175">
    <cfRule type="expression" priority="373" dxfId="2">
      <formula>J175&gt;DATE(2000,1,1)</formula>
    </cfRule>
    <cfRule type="expression" priority="374" dxfId="1">
      <formula>I175&gt;DATE(2000,1,1)</formula>
    </cfRule>
    <cfRule type="expression" priority="375" dxfId="0">
      <formula>H175&gt;DATE(2000,1,1)</formula>
    </cfRule>
    <cfRule type="expression" priority="376" dxfId="724">
      <formula>G175&gt;DATE(2000,1,1)</formula>
    </cfRule>
  </conditionalFormatting>
  <conditionalFormatting sqref="D176">
    <cfRule type="expression" priority="369" dxfId="2">
      <formula>J176&gt;DATE(2000,1,1)</formula>
    </cfRule>
    <cfRule type="expression" priority="370" dxfId="1">
      <formula>I176&gt;DATE(2000,1,1)</formula>
    </cfRule>
    <cfRule type="expression" priority="371" dxfId="0">
      <formula>H176&gt;DATE(2000,1,1)</formula>
    </cfRule>
    <cfRule type="expression" priority="372" dxfId="724">
      <formula>G176&gt;DATE(2000,1,1)</formula>
    </cfRule>
  </conditionalFormatting>
  <conditionalFormatting sqref="D177">
    <cfRule type="expression" priority="365" dxfId="2">
      <formula>J177&gt;DATE(2000,1,1)</formula>
    </cfRule>
    <cfRule type="expression" priority="366" dxfId="1">
      <formula>I177&gt;DATE(2000,1,1)</formula>
    </cfRule>
    <cfRule type="expression" priority="367" dxfId="0">
      <formula>H177&gt;DATE(2000,1,1)</formula>
    </cfRule>
    <cfRule type="expression" priority="368" dxfId="724">
      <formula>G177&gt;DATE(2000,1,1)</formula>
    </cfRule>
  </conditionalFormatting>
  <conditionalFormatting sqref="D178">
    <cfRule type="expression" priority="361" dxfId="2">
      <formula>J178&gt;DATE(2000,1,1)</formula>
    </cfRule>
    <cfRule type="expression" priority="362" dxfId="1">
      <formula>I178&gt;DATE(2000,1,1)</formula>
    </cfRule>
    <cfRule type="expression" priority="363" dxfId="0">
      <formula>H178&gt;DATE(2000,1,1)</formula>
    </cfRule>
    <cfRule type="expression" priority="364" dxfId="724">
      <formula>G178&gt;DATE(2000,1,1)</formula>
    </cfRule>
  </conditionalFormatting>
  <conditionalFormatting sqref="D179">
    <cfRule type="expression" priority="357" dxfId="2">
      <formula>J179&gt;DATE(2000,1,1)</formula>
    </cfRule>
    <cfRule type="expression" priority="358" dxfId="1">
      <formula>I179&gt;DATE(2000,1,1)</formula>
    </cfRule>
    <cfRule type="expression" priority="359" dxfId="0">
      <formula>H179&gt;DATE(2000,1,1)</formula>
    </cfRule>
    <cfRule type="expression" priority="360" dxfId="724">
      <formula>G179&gt;DATE(2000,1,1)</formula>
    </cfRule>
  </conditionalFormatting>
  <conditionalFormatting sqref="D180">
    <cfRule type="expression" priority="353" dxfId="2">
      <formula>J180&gt;DATE(2000,1,1)</formula>
    </cfRule>
    <cfRule type="expression" priority="354" dxfId="1">
      <formula>I180&gt;DATE(2000,1,1)</formula>
    </cfRule>
    <cfRule type="expression" priority="355" dxfId="0">
      <formula>H180&gt;DATE(2000,1,1)</formula>
    </cfRule>
    <cfRule type="expression" priority="356" dxfId="724">
      <formula>G180&gt;DATE(2000,1,1)</formula>
    </cfRule>
  </conditionalFormatting>
  <conditionalFormatting sqref="D181">
    <cfRule type="expression" priority="349" dxfId="2">
      <formula>J181&gt;DATE(2000,1,1)</formula>
    </cfRule>
    <cfRule type="expression" priority="350" dxfId="1">
      <formula>I181&gt;DATE(2000,1,1)</formula>
    </cfRule>
    <cfRule type="expression" priority="351" dxfId="0">
      <formula>H181&gt;DATE(2000,1,1)</formula>
    </cfRule>
    <cfRule type="expression" priority="352" dxfId="724">
      <formula>G181&gt;DATE(2000,1,1)</formula>
    </cfRule>
  </conditionalFormatting>
  <conditionalFormatting sqref="D182">
    <cfRule type="expression" priority="345" dxfId="2">
      <formula>J182&gt;DATE(2000,1,1)</formula>
    </cfRule>
    <cfRule type="expression" priority="346" dxfId="1">
      <formula>I182&gt;DATE(2000,1,1)</formula>
    </cfRule>
    <cfRule type="expression" priority="347" dxfId="0">
      <formula>H182&gt;DATE(2000,1,1)</formula>
    </cfRule>
    <cfRule type="expression" priority="348" dxfId="724">
      <formula>G182&gt;DATE(2000,1,1)</formula>
    </cfRule>
  </conditionalFormatting>
  <conditionalFormatting sqref="D183">
    <cfRule type="expression" priority="341" dxfId="2">
      <formula>J183&gt;DATE(2000,1,1)</formula>
    </cfRule>
    <cfRule type="expression" priority="342" dxfId="1">
      <formula>I183&gt;DATE(2000,1,1)</formula>
    </cfRule>
    <cfRule type="expression" priority="343" dxfId="0">
      <formula>H183&gt;DATE(2000,1,1)</formula>
    </cfRule>
    <cfRule type="expression" priority="344" dxfId="724">
      <formula>G183&gt;DATE(2000,1,1)</formula>
    </cfRule>
  </conditionalFormatting>
  <conditionalFormatting sqref="D186">
    <cfRule type="expression" priority="337" dxfId="2">
      <formula>J186&gt;DATE(2000,1,1)</formula>
    </cfRule>
    <cfRule type="expression" priority="338" dxfId="1">
      <formula>I186&gt;DATE(2000,1,1)</formula>
    </cfRule>
    <cfRule type="expression" priority="339" dxfId="0">
      <formula>H186&gt;DATE(2000,1,1)</formula>
    </cfRule>
    <cfRule type="expression" priority="340" dxfId="724">
      <formula>G186&gt;DATE(2000,1,1)</formula>
    </cfRule>
  </conditionalFormatting>
  <conditionalFormatting sqref="D187">
    <cfRule type="expression" priority="333" dxfId="2">
      <formula>J187&gt;DATE(2000,1,1)</formula>
    </cfRule>
    <cfRule type="expression" priority="334" dxfId="1">
      <formula>I187&gt;DATE(2000,1,1)</formula>
    </cfRule>
    <cfRule type="expression" priority="335" dxfId="0">
      <formula>H187&gt;DATE(2000,1,1)</formula>
    </cfRule>
    <cfRule type="expression" priority="336" dxfId="724">
      <formula>G187&gt;DATE(2000,1,1)</formula>
    </cfRule>
  </conditionalFormatting>
  <conditionalFormatting sqref="D188">
    <cfRule type="expression" priority="329" dxfId="2">
      <formula>J188&gt;DATE(2000,1,1)</formula>
    </cfRule>
    <cfRule type="expression" priority="330" dxfId="1">
      <formula>I188&gt;DATE(2000,1,1)</formula>
    </cfRule>
    <cfRule type="expression" priority="331" dxfId="0">
      <formula>H188&gt;DATE(2000,1,1)</formula>
    </cfRule>
    <cfRule type="expression" priority="332" dxfId="724">
      <formula>G188&gt;DATE(2000,1,1)</formula>
    </cfRule>
  </conditionalFormatting>
  <conditionalFormatting sqref="D189">
    <cfRule type="expression" priority="325" dxfId="2">
      <formula>J189&gt;DATE(2000,1,1)</formula>
    </cfRule>
    <cfRule type="expression" priority="326" dxfId="1">
      <formula>I189&gt;DATE(2000,1,1)</formula>
    </cfRule>
    <cfRule type="expression" priority="327" dxfId="0">
      <formula>H189&gt;DATE(2000,1,1)</formula>
    </cfRule>
    <cfRule type="expression" priority="328" dxfId="724">
      <formula>G189&gt;DATE(2000,1,1)</formula>
    </cfRule>
  </conditionalFormatting>
  <conditionalFormatting sqref="D184">
    <cfRule type="expression" priority="321" dxfId="2">
      <formula>J184&gt;DATE(2000,1,1)</formula>
    </cfRule>
    <cfRule type="expression" priority="322" dxfId="1">
      <formula>I184&gt;DATE(2000,1,1)</formula>
    </cfRule>
    <cfRule type="expression" priority="323" dxfId="0">
      <formula>H184&gt;DATE(2000,1,1)</formula>
    </cfRule>
    <cfRule type="expression" priority="324" dxfId="724">
      <formula>G184&gt;DATE(2000,1,1)</formula>
    </cfRule>
  </conditionalFormatting>
  <conditionalFormatting sqref="D185">
    <cfRule type="expression" priority="317" dxfId="2">
      <formula>J185&gt;DATE(2000,1,1)</formula>
    </cfRule>
    <cfRule type="expression" priority="318" dxfId="1">
      <formula>I185&gt;DATE(2000,1,1)</formula>
    </cfRule>
    <cfRule type="expression" priority="319" dxfId="0">
      <formula>H185&gt;DATE(2000,1,1)</formula>
    </cfRule>
    <cfRule type="expression" priority="320" dxfId="724">
      <formula>G185&gt;DATE(2000,1,1)</formula>
    </cfRule>
  </conditionalFormatting>
  <conditionalFormatting sqref="D190">
    <cfRule type="expression" priority="313" dxfId="2">
      <formula>J190&gt;DATE(2000,1,1)</formula>
    </cfRule>
    <cfRule type="expression" priority="314" dxfId="1">
      <formula>I190&gt;DATE(2000,1,1)</formula>
    </cfRule>
    <cfRule type="expression" priority="315" dxfId="0">
      <formula>H190&gt;DATE(2000,1,1)</formula>
    </cfRule>
    <cfRule type="expression" priority="316" dxfId="724">
      <formula>G190&gt;DATE(2000,1,1)</formula>
    </cfRule>
  </conditionalFormatting>
  <conditionalFormatting sqref="D191">
    <cfRule type="expression" priority="309" dxfId="2">
      <formula>J191&gt;DATE(2000,1,1)</formula>
    </cfRule>
    <cfRule type="expression" priority="310" dxfId="1">
      <formula>I191&gt;DATE(2000,1,1)</formula>
    </cfRule>
    <cfRule type="expression" priority="311" dxfId="0">
      <formula>H191&gt;DATE(2000,1,1)</formula>
    </cfRule>
    <cfRule type="expression" priority="312" dxfId="724">
      <formula>G191&gt;DATE(2000,1,1)</formula>
    </cfRule>
  </conditionalFormatting>
  <conditionalFormatting sqref="D192">
    <cfRule type="expression" priority="305" dxfId="2">
      <formula>J192&gt;DATE(2000,1,1)</formula>
    </cfRule>
    <cfRule type="expression" priority="306" dxfId="1">
      <formula>I192&gt;DATE(2000,1,1)</formula>
    </cfRule>
    <cfRule type="expression" priority="307" dxfId="0">
      <formula>H192&gt;DATE(2000,1,1)</formula>
    </cfRule>
    <cfRule type="expression" priority="308" dxfId="724">
      <formula>G192&gt;DATE(2000,1,1)</formula>
    </cfRule>
  </conditionalFormatting>
  <conditionalFormatting sqref="D206">
    <cfRule type="expression" priority="301" dxfId="2">
      <formula>J206&gt;DATE(2000,1,1)</formula>
    </cfRule>
    <cfRule type="expression" priority="302" dxfId="1">
      <formula>I206&gt;DATE(2000,1,1)</formula>
    </cfRule>
    <cfRule type="expression" priority="303" dxfId="0">
      <formula>H206&gt;DATE(2000,1,1)</formula>
    </cfRule>
    <cfRule type="expression" priority="304" dxfId="724">
      <formula>G206&gt;DATE(2000,1,1)</formula>
    </cfRule>
  </conditionalFormatting>
  <conditionalFormatting sqref="D211">
    <cfRule type="expression" priority="297" dxfId="2">
      <formula>J211&gt;DATE(2000,1,1)</formula>
    </cfRule>
    <cfRule type="expression" priority="298" dxfId="1">
      <formula>I211&gt;DATE(2000,1,1)</formula>
    </cfRule>
    <cfRule type="expression" priority="299" dxfId="0">
      <formula>H211&gt;DATE(2000,1,1)</formula>
    </cfRule>
    <cfRule type="expression" priority="300" dxfId="724">
      <formula>G211&gt;DATE(2000,1,1)</formula>
    </cfRule>
  </conditionalFormatting>
  <conditionalFormatting sqref="D212">
    <cfRule type="expression" priority="293" dxfId="2">
      <formula>J212&gt;DATE(2000,1,1)</formula>
    </cfRule>
    <cfRule type="expression" priority="294" dxfId="1">
      <formula>I212&gt;DATE(2000,1,1)</formula>
    </cfRule>
    <cfRule type="expression" priority="295" dxfId="0">
      <formula>H212&gt;DATE(2000,1,1)</formula>
    </cfRule>
    <cfRule type="expression" priority="296" dxfId="724">
      <formula>G212&gt;DATE(2000,1,1)</formula>
    </cfRule>
  </conditionalFormatting>
  <conditionalFormatting sqref="D215">
    <cfRule type="expression" priority="289" dxfId="2">
      <formula>J215&gt;DATE(2000,1,1)</formula>
    </cfRule>
    <cfRule type="expression" priority="290" dxfId="1">
      <formula>I215&gt;DATE(2000,1,1)</formula>
    </cfRule>
    <cfRule type="expression" priority="291" dxfId="0">
      <formula>H215&gt;DATE(2000,1,1)</formula>
    </cfRule>
    <cfRule type="expression" priority="292" dxfId="724">
      <formula>G215&gt;DATE(2000,1,1)</formula>
    </cfRule>
  </conditionalFormatting>
  <conditionalFormatting sqref="D207">
    <cfRule type="expression" priority="285" dxfId="2">
      <formula>J207&gt;DATE(2000,1,1)</formula>
    </cfRule>
    <cfRule type="expression" priority="286" dxfId="1">
      <formula>I207&gt;DATE(2000,1,1)</formula>
    </cfRule>
    <cfRule type="expression" priority="287" dxfId="0">
      <formula>H207&gt;DATE(2000,1,1)</formula>
    </cfRule>
    <cfRule type="expression" priority="288" dxfId="724">
      <formula>G207&gt;DATE(2000,1,1)</formula>
    </cfRule>
  </conditionalFormatting>
  <conditionalFormatting sqref="D208">
    <cfRule type="expression" priority="281" dxfId="2">
      <formula>J208&gt;DATE(2000,1,1)</formula>
    </cfRule>
    <cfRule type="expression" priority="282" dxfId="1">
      <formula>I208&gt;DATE(2000,1,1)</formula>
    </cfRule>
    <cfRule type="expression" priority="283" dxfId="0">
      <formula>H208&gt;DATE(2000,1,1)</formula>
    </cfRule>
    <cfRule type="expression" priority="284" dxfId="724">
      <formula>G208&gt;DATE(2000,1,1)</formula>
    </cfRule>
  </conditionalFormatting>
  <conditionalFormatting sqref="D209">
    <cfRule type="expression" priority="277" dxfId="2">
      <formula>J209&gt;DATE(2000,1,1)</formula>
    </cfRule>
    <cfRule type="expression" priority="278" dxfId="1">
      <formula>I209&gt;DATE(2000,1,1)</formula>
    </cfRule>
    <cfRule type="expression" priority="279" dxfId="0">
      <formula>H209&gt;DATE(2000,1,1)</formula>
    </cfRule>
    <cfRule type="expression" priority="280" dxfId="724">
      <formula>G209&gt;DATE(2000,1,1)</formula>
    </cfRule>
  </conditionalFormatting>
  <conditionalFormatting sqref="D213">
    <cfRule type="expression" priority="273" dxfId="2">
      <formula>J213&gt;DATE(2000,1,1)</formula>
    </cfRule>
    <cfRule type="expression" priority="274" dxfId="1">
      <formula>I213&gt;DATE(2000,1,1)</formula>
    </cfRule>
    <cfRule type="expression" priority="275" dxfId="0">
      <formula>H213&gt;DATE(2000,1,1)</formula>
    </cfRule>
    <cfRule type="expression" priority="276" dxfId="724">
      <formula>G213&gt;DATE(2000,1,1)</formula>
    </cfRule>
  </conditionalFormatting>
  <conditionalFormatting sqref="D216">
    <cfRule type="expression" priority="269" dxfId="2">
      <formula>J216&gt;DATE(2000,1,1)</formula>
    </cfRule>
    <cfRule type="expression" priority="270" dxfId="1">
      <formula>I216&gt;DATE(2000,1,1)</formula>
    </cfRule>
    <cfRule type="expression" priority="271" dxfId="0">
      <formula>H216&gt;DATE(2000,1,1)</formula>
    </cfRule>
    <cfRule type="expression" priority="272" dxfId="724">
      <formula>G216&gt;DATE(2000,1,1)</formula>
    </cfRule>
  </conditionalFormatting>
  <conditionalFormatting sqref="D210">
    <cfRule type="expression" priority="265" dxfId="2">
      <formula>J210&gt;DATE(2000,1,1)</formula>
    </cfRule>
    <cfRule type="expression" priority="266" dxfId="1">
      <formula>I210&gt;DATE(2000,1,1)</formula>
    </cfRule>
    <cfRule type="expression" priority="267" dxfId="0">
      <formula>H210&gt;DATE(2000,1,1)</formula>
    </cfRule>
    <cfRule type="expression" priority="268" dxfId="724">
      <formula>G210&gt;DATE(2000,1,1)</formula>
    </cfRule>
  </conditionalFormatting>
  <conditionalFormatting sqref="D214">
    <cfRule type="expression" priority="261" dxfId="2">
      <formula>J214&gt;DATE(2000,1,1)</formula>
    </cfRule>
    <cfRule type="expression" priority="262" dxfId="1">
      <formula>I214&gt;DATE(2000,1,1)</formula>
    </cfRule>
    <cfRule type="expression" priority="263" dxfId="0">
      <formula>H214&gt;DATE(2000,1,1)</formula>
    </cfRule>
    <cfRule type="expression" priority="264" dxfId="724">
      <formula>G214&gt;DATE(2000,1,1)</formula>
    </cfRule>
  </conditionalFormatting>
  <conditionalFormatting sqref="D217">
    <cfRule type="expression" priority="257" dxfId="2">
      <formula>J217&gt;DATE(2000,1,1)</formula>
    </cfRule>
    <cfRule type="expression" priority="258" dxfId="1">
      <formula>I217&gt;DATE(2000,1,1)</formula>
    </cfRule>
    <cfRule type="expression" priority="259" dxfId="0">
      <formula>H217&gt;DATE(2000,1,1)</formula>
    </cfRule>
    <cfRule type="expression" priority="260" dxfId="724">
      <formula>G217&gt;DATE(2000,1,1)</formula>
    </cfRule>
  </conditionalFormatting>
  <conditionalFormatting sqref="D230">
    <cfRule type="expression" priority="253" dxfId="2">
      <formula>J230&gt;DATE(2000,1,1)</formula>
    </cfRule>
    <cfRule type="expression" priority="254" dxfId="1">
      <formula>I230&gt;DATE(2000,1,1)</formula>
    </cfRule>
    <cfRule type="expression" priority="255" dxfId="0">
      <formula>H230&gt;DATE(2000,1,1)</formula>
    </cfRule>
    <cfRule type="expression" priority="256" dxfId="724">
      <formula>G230&gt;DATE(2000,1,1)</formula>
    </cfRule>
  </conditionalFormatting>
  <conditionalFormatting sqref="D221">
    <cfRule type="expression" priority="249" dxfId="2">
      <formula>J221&gt;DATE(2000,1,1)</formula>
    </cfRule>
    <cfRule type="expression" priority="250" dxfId="1">
      <formula>I221&gt;DATE(2000,1,1)</formula>
    </cfRule>
    <cfRule type="expression" priority="251" dxfId="0">
      <formula>H221&gt;DATE(2000,1,1)</formula>
    </cfRule>
    <cfRule type="expression" priority="252" dxfId="724">
      <formula>G221&gt;DATE(2000,1,1)</formula>
    </cfRule>
  </conditionalFormatting>
  <conditionalFormatting sqref="D223:D224">
    <cfRule type="expression" priority="245" dxfId="2">
      <formula>J223&gt;DATE(2000,1,1)</formula>
    </cfRule>
    <cfRule type="expression" priority="246" dxfId="1">
      <formula>I223&gt;DATE(2000,1,1)</formula>
    </cfRule>
    <cfRule type="expression" priority="247" dxfId="0">
      <formula>H223&gt;DATE(2000,1,1)</formula>
    </cfRule>
    <cfRule type="expression" priority="248" dxfId="724">
      <formula>G223&gt;DATE(2000,1,1)</formula>
    </cfRule>
  </conditionalFormatting>
  <conditionalFormatting sqref="D226">
    <cfRule type="expression" priority="241" dxfId="2">
      <formula>J226&gt;DATE(2000,1,1)</formula>
    </cfRule>
    <cfRule type="expression" priority="242" dxfId="1">
      <formula>I226&gt;DATE(2000,1,1)</formula>
    </cfRule>
    <cfRule type="expression" priority="243" dxfId="0">
      <formula>H226&gt;DATE(2000,1,1)</formula>
    </cfRule>
    <cfRule type="expression" priority="244" dxfId="724">
      <formula>G226&gt;DATE(2000,1,1)</formula>
    </cfRule>
  </conditionalFormatting>
  <conditionalFormatting sqref="D227">
    <cfRule type="expression" priority="237" dxfId="2">
      <formula>J227&gt;DATE(2000,1,1)</formula>
    </cfRule>
    <cfRule type="expression" priority="238" dxfId="1">
      <formula>I227&gt;DATE(2000,1,1)</formula>
    </cfRule>
    <cfRule type="expression" priority="239" dxfId="0">
      <formula>H227&gt;DATE(2000,1,1)</formula>
    </cfRule>
    <cfRule type="expression" priority="240" dxfId="724">
      <formula>G227&gt;DATE(2000,1,1)</formula>
    </cfRule>
  </conditionalFormatting>
  <conditionalFormatting sqref="D229">
    <cfRule type="expression" priority="233" dxfId="2">
      <formula>J229&gt;DATE(2000,1,1)</formula>
    </cfRule>
    <cfRule type="expression" priority="234" dxfId="1">
      <formula>I229&gt;DATE(2000,1,1)</formula>
    </cfRule>
    <cfRule type="expression" priority="235" dxfId="0">
      <formula>H229&gt;DATE(2000,1,1)</formula>
    </cfRule>
    <cfRule type="expression" priority="236" dxfId="724">
      <formula>G229&gt;DATE(2000,1,1)</formula>
    </cfRule>
  </conditionalFormatting>
  <conditionalFormatting sqref="D231">
    <cfRule type="expression" priority="229" dxfId="2">
      <formula>J231&gt;DATE(2000,1,1)</formula>
    </cfRule>
    <cfRule type="expression" priority="230" dxfId="1">
      <formula>I231&gt;DATE(2000,1,1)</formula>
    </cfRule>
    <cfRule type="expression" priority="231" dxfId="0">
      <formula>H231&gt;DATE(2000,1,1)</formula>
    </cfRule>
    <cfRule type="expression" priority="232" dxfId="724">
      <formula>G231&gt;DATE(2000,1,1)</formula>
    </cfRule>
  </conditionalFormatting>
  <conditionalFormatting sqref="D234">
    <cfRule type="expression" priority="225" dxfId="2">
      <formula>J234&gt;DATE(2000,1,1)</formula>
    </cfRule>
    <cfRule type="expression" priority="226" dxfId="1">
      <formula>I234&gt;DATE(2000,1,1)</formula>
    </cfRule>
    <cfRule type="expression" priority="227" dxfId="0">
      <formula>H234&gt;DATE(2000,1,1)</formula>
    </cfRule>
    <cfRule type="expression" priority="228" dxfId="724">
      <formula>G234&gt;DATE(2000,1,1)</formula>
    </cfRule>
  </conditionalFormatting>
  <conditionalFormatting sqref="D235">
    <cfRule type="expression" priority="221" dxfId="2">
      <formula>J235&gt;DATE(2000,1,1)</formula>
    </cfRule>
    <cfRule type="expression" priority="222" dxfId="1">
      <formula>I235&gt;DATE(2000,1,1)</formula>
    </cfRule>
    <cfRule type="expression" priority="223" dxfId="0">
      <formula>H235&gt;DATE(2000,1,1)</formula>
    </cfRule>
    <cfRule type="expression" priority="224" dxfId="724">
      <formula>G235&gt;DATE(2000,1,1)</formula>
    </cfRule>
  </conditionalFormatting>
  <conditionalFormatting sqref="D236">
    <cfRule type="expression" priority="217" dxfId="2">
      <formula>J236&gt;DATE(2000,1,1)</formula>
    </cfRule>
    <cfRule type="expression" priority="218" dxfId="1">
      <formula>I236&gt;DATE(2000,1,1)</formula>
    </cfRule>
    <cfRule type="expression" priority="219" dxfId="0">
      <formula>H236&gt;DATE(2000,1,1)</formula>
    </cfRule>
    <cfRule type="expression" priority="220" dxfId="724">
      <formula>G236&gt;DATE(2000,1,1)</formula>
    </cfRule>
  </conditionalFormatting>
  <conditionalFormatting sqref="D241">
    <cfRule type="expression" priority="213" dxfId="2">
      <formula>J241&gt;DATE(2000,1,1)</formula>
    </cfRule>
    <cfRule type="expression" priority="214" dxfId="1">
      <formula>I241&gt;DATE(2000,1,1)</formula>
    </cfRule>
    <cfRule type="expression" priority="215" dxfId="0">
      <formula>H241&gt;DATE(2000,1,1)</formula>
    </cfRule>
    <cfRule type="expression" priority="216" dxfId="724">
      <formula>G241&gt;DATE(2000,1,1)</formula>
    </cfRule>
  </conditionalFormatting>
  <conditionalFormatting sqref="D242">
    <cfRule type="expression" priority="209" dxfId="2">
      <formula>J242&gt;DATE(2000,1,1)</formula>
    </cfRule>
    <cfRule type="expression" priority="210" dxfId="1">
      <formula>I242&gt;DATE(2000,1,1)</formula>
    </cfRule>
    <cfRule type="expression" priority="211" dxfId="0">
      <formula>H242&gt;DATE(2000,1,1)</formula>
    </cfRule>
    <cfRule type="expression" priority="212" dxfId="724">
      <formula>G242&gt;DATE(2000,1,1)</formula>
    </cfRule>
  </conditionalFormatting>
  <conditionalFormatting sqref="D222">
    <cfRule type="expression" priority="205" dxfId="2">
      <formula>J222&gt;DATE(2000,1,1)</formula>
    </cfRule>
    <cfRule type="expression" priority="206" dxfId="1">
      <formula>I222&gt;DATE(2000,1,1)</formula>
    </cfRule>
    <cfRule type="expression" priority="207" dxfId="0">
      <formula>H222&gt;DATE(2000,1,1)</formula>
    </cfRule>
    <cfRule type="expression" priority="208" dxfId="724">
      <formula>G222&gt;DATE(2000,1,1)</formula>
    </cfRule>
  </conditionalFormatting>
  <conditionalFormatting sqref="D225">
    <cfRule type="expression" priority="201" dxfId="2">
      <formula>J225&gt;DATE(2000,1,1)</formula>
    </cfRule>
    <cfRule type="expression" priority="202" dxfId="1">
      <formula>I225&gt;DATE(2000,1,1)</formula>
    </cfRule>
    <cfRule type="expression" priority="203" dxfId="0">
      <formula>H225&gt;DATE(2000,1,1)</formula>
    </cfRule>
    <cfRule type="expression" priority="204" dxfId="724">
      <formula>G225&gt;DATE(2000,1,1)</formula>
    </cfRule>
  </conditionalFormatting>
  <conditionalFormatting sqref="D228">
    <cfRule type="expression" priority="197" dxfId="2">
      <formula>J228&gt;DATE(2000,1,1)</formula>
    </cfRule>
    <cfRule type="expression" priority="198" dxfId="1">
      <formula>I228&gt;DATE(2000,1,1)</formula>
    </cfRule>
    <cfRule type="expression" priority="199" dxfId="0">
      <formula>H228&gt;DATE(2000,1,1)</formula>
    </cfRule>
    <cfRule type="expression" priority="200" dxfId="724">
      <formula>G228&gt;DATE(2000,1,1)</formula>
    </cfRule>
  </conditionalFormatting>
  <conditionalFormatting sqref="D232">
    <cfRule type="expression" priority="193" dxfId="2">
      <formula>J232&gt;DATE(2000,1,1)</formula>
    </cfRule>
    <cfRule type="expression" priority="194" dxfId="1">
      <formula>I232&gt;DATE(2000,1,1)</formula>
    </cfRule>
    <cfRule type="expression" priority="195" dxfId="0">
      <formula>H232&gt;DATE(2000,1,1)</formula>
    </cfRule>
    <cfRule type="expression" priority="196" dxfId="724">
      <formula>G232&gt;DATE(2000,1,1)</formula>
    </cfRule>
  </conditionalFormatting>
  <conditionalFormatting sqref="D233">
    <cfRule type="expression" priority="189" dxfId="2">
      <formula>J233&gt;DATE(2000,1,1)</formula>
    </cfRule>
    <cfRule type="expression" priority="190" dxfId="1">
      <formula>I233&gt;DATE(2000,1,1)</formula>
    </cfRule>
    <cfRule type="expression" priority="191" dxfId="0">
      <formula>H233&gt;DATE(2000,1,1)</formula>
    </cfRule>
    <cfRule type="expression" priority="192" dxfId="724">
      <formula>G233&gt;DATE(2000,1,1)</formula>
    </cfRule>
  </conditionalFormatting>
  <conditionalFormatting sqref="D237">
    <cfRule type="expression" priority="185" dxfId="2">
      <formula>J237&gt;DATE(2000,1,1)</formula>
    </cfRule>
    <cfRule type="expression" priority="186" dxfId="1">
      <formula>I237&gt;DATE(2000,1,1)</formula>
    </cfRule>
    <cfRule type="expression" priority="187" dxfId="0">
      <formula>H237&gt;DATE(2000,1,1)</formula>
    </cfRule>
    <cfRule type="expression" priority="188" dxfId="724">
      <formula>G237&gt;DATE(2000,1,1)</formula>
    </cfRule>
  </conditionalFormatting>
  <conditionalFormatting sqref="D239">
    <cfRule type="expression" priority="181" dxfId="2">
      <formula>J239&gt;DATE(2000,1,1)</formula>
    </cfRule>
    <cfRule type="expression" priority="182" dxfId="1">
      <formula>I239&gt;DATE(2000,1,1)</formula>
    </cfRule>
    <cfRule type="expression" priority="183" dxfId="0">
      <formula>H239&gt;DATE(2000,1,1)</formula>
    </cfRule>
    <cfRule type="expression" priority="184" dxfId="724">
      <formula>G239&gt;DATE(2000,1,1)</formula>
    </cfRule>
  </conditionalFormatting>
  <conditionalFormatting sqref="D240">
    <cfRule type="expression" priority="177" dxfId="2">
      <formula>J240&gt;DATE(2000,1,1)</formula>
    </cfRule>
    <cfRule type="expression" priority="178" dxfId="1">
      <formula>I240&gt;DATE(2000,1,1)</formula>
    </cfRule>
    <cfRule type="expression" priority="179" dxfId="0">
      <formula>H240&gt;DATE(2000,1,1)</formula>
    </cfRule>
    <cfRule type="expression" priority="180" dxfId="724">
      <formula>G240&gt;DATE(2000,1,1)</formula>
    </cfRule>
  </conditionalFormatting>
  <conditionalFormatting sqref="D204">
    <cfRule type="expression" priority="101" dxfId="2">
      <formula>J204&gt;DATE(2000,1,1)</formula>
    </cfRule>
    <cfRule type="expression" priority="102" dxfId="1">
      <formula>I204&gt;DATE(2000,1,1)</formula>
    </cfRule>
    <cfRule type="expression" priority="103" dxfId="0">
      <formula>H204&gt;DATE(2000,1,1)</formula>
    </cfRule>
    <cfRule type="expression" priority="104" dxfId="724">
      <formula>G204&gt;DATE(2000,1,1)</formula>
    </cfRule>
  </conditionalFormatting>
  <conditionalFormatting sqref="D238">
    <cfRule type="expression" priority="173" dxfId="2">
      <formula>J238&gt;DATE(2000,1,1)</formula>
    </cfRule>
    <cfRule type="expression" priority="174" dxfId="1">
      <formula>I238&gt;DATE(2000,1,1)</formula>
    </cfRule>
    <cfRule type="expression" priority="175" dxfId="0">
      <formula>H238&gt;DATE(2000,1,1)</formula>
    </cfRule>
    <cfRule type="expression" priority="176" dxfId="724">
      <formula>G238&gt;DATE(2000,1,1)</formula>
    </cfRule>
  </conditionalFormatting>
  <conditionalFormatting sqref="D123">
    <cfRule type="expression" priority="165" dxfId="2">
      <formula>J123&gt;DATE(2000,1,1)</formula>
    </cfRule>
    <cfRule type="expression" priority="166" dxfId="1">
      <formula>I123&gt;DATE(2000,1,1)</formula>
    </cfRule>
    <cfRule type="expression" priority="167" dxfId="0">
      <formula>H123&gt;DATE(2000,1,1)</formula>
    </cfRule>
    <cfRule type="expression" priority="168" dxfId="724">
      <formula>G123&gt;DATE(2000,1,1)</formula>
    </cfRule>
  </conditionalFormatting>
  <conditionalFormatting sqref="D124">
    <cfRule type="expression" priority="169" dxfId="2">
      <formula>J124&gt;DATE(2000,1,1)</formula>
    </cfRule>
    <cfRule type="expression" priority="170" dxfId="1">
      <formula>I124&gt;DATE(2000,1,1)</formula>
    </cfRule>
    <cfRule type="expression" priority="171" dxfId="0">
      <formula>H124&gt;DATE(2000,1,1)</formula>
    </cfRule>
    <cfRule type="expression" priority="172" dxfId="724">
      <formula>G124&gt;DATE(2000,1,1)</formula>
    </cfRule>
  </conditionalFormatting>
  <conditionalFormatting sqref="D122">
    <cfRule type="expression" priority="161" dxfId="2">
      <formula>J122&gt;DATE(2000,1,1)</formula>
    </cfRule>
    <cfRule type="expression" priority="162" dxfId="1">
      <formula>I122&gt;DATE(2000,1,1)</formula>
    </cfRule>
    <cfRule type="expression" priority="163" dxfId="0">
      <formula>H122&gt;DATE(2000,1,1)</formula>
    </cfRule>
    <cfRule type="expression" priority="164" dxfId="724">
      <formula>G122&gt;DATE(2000,1,1)</formula>
    </cfRule>
  </conditionalFormatting>
  <conditionalFormatting sqref="D121">
    <cfRule type="expression" priority="157" dxfId="2">
      <formula>J121&gt;DATE(2000,1,1)</formula>
    </cfRule>
    <cfRule type="expression" priority="158" dxfId="1">
      <formula>I121&gt;DATE(2000,1,1)</formula>
    </cfRule>
    <cfRule type="expression" priority="159" dxfId="0">
      <formula>H121&gt;DATE(2000,1,1)</formula>
    </cfRule>
    <cfRule type="expression" priority="160" dxfId="724">
      <formula>G121&gt;DATE(2000,1,1)</formula>
    </cfRule>
  </conditionalFormatting>
  <conditionalFormatting sqref="D125">
    <cfRule type="expression" priority="149" dxfId="2">
      <formula>J125&gt;DATE(2000,1,1)</formula>
    </cfRule>
    <cfRule type="expression" priority="150" dxfId="1">
      <formula>I125&gt;DATE(2000,1,1)</formula>
    </cfRule>
    <cfRule type="expression" priority="151" dxfId="0">
      <formula>H125&gt;DATE(2000,1,1)</formula>
    </cfRule>
    <cfRule type="expression" priority="152" dxfId="724">
      <formula>G125&gt;DATE(2000,1,1)</formula>
    </cfRule>
  </conditionalFormatting>
  <conditionalFormatting sqref="D126">
    <cfRule type="expression" priority="153" dxfId="2">
      <formula>J126&gt;DATE(2000,1,1)</formula>
    </cfRule>
    <cfRule type="expression" priority="154" dxfId="1">
      <formula>I126&gt;DATE(2000,1,1)</formula>
    </cfRule>
    <cfRule type="expression" priority="155" dxfId="0">
      <formula>H126&gt;DATE(2000,1,1)</formula>
    </cfRule>
    <cfRule type="expression" priority="156" dxfId="724">
      <formula>G126&gt;DATE(2000,1,1)</formula>
    </cfRule>
  </conditionalFormatting>
  <conditionalFormatting sqref="D193">
    <cfRule type="expression" priority="145" dxfId="2">
      <formula>J193&gt;DATE(2000,1,1)</formula>
    </cfRule>
    <cfRule type="expression" priority="146" dxfId="1">
      <formula>I193&gt;DATE(2000,1,1)</formula>
    </cfRule>
    <cfRule type="expression" priority="147" dxfId="0">
      <formula>H193&gt;DATE(2000,1,1)</formula>
    </cfRule>
    <cfRule type="expression" priority="148" dxfId="724">
      <formula>G193&gt;DATE(2000,1,1)</formula>
    </cfRule>
  </conditionalFormatting>
  <conditionalFormatting sqref="D197">
    <cfRule type="expression" priority="141" dxfId="2">
      <formula>J197&gt;DATE(2000,1,1)</formula>
    </cfRule>
    <cfRule type="expression" priority="142" dxfId="1">
      <formula>I197&gt;DATE(2000,1,1)</formula>
    </cfRule>
    <cfRule type="expression" priority="143" dxfId="0">
      <formula>H197&gt;DATE(2000,1,1)</formula>
    </cfRule>
    <cfRule type="expression" priority="144" dxfId="724">
      <formula>G197&gt;DATE(2000,1,1)</formula>
    </cfRule>
  </conditionalFormatting>
  <conditionalFormatting sqref="D200">
    <cfRule type="expression" priority="137" dxfId="2">
      <formula>J200&gt;DATE(2000,1,1)</formula>
    </cfRule>
    <cfRule type="expression" priority="138" dxfId="1">
      <formula>I200&gt;DATE(2000,1,1)</formula>
    </cfRule>
    <cfRule type="expression" priority="139" dxfId="0">
      <formula>H200&gt;DATE(2000,1,1)</formula>
    </cfRule>
    <cfRule type="expression" priority="140" dxfId="724">
      <formula>G200&gt;DATE(2000,1,1)</formula>
    </cfRule>
  </conditionalFormatting>
  <conditionalFormatting sqref="D194">
    <cfRule type="expression" priority="133" dxfId="2">
      <formula>J194&gt;DATE(2000,1,1)</formula>
    </cfRule>
    <cfRule type="expression" priority="134" dxfId="1">
      <formula>I194&gt;DATE(2000,1,1)</formula>
    </cfRule>
    <cfRule type="expression" priority="135" dxfId="0">
      <formula>H194&gt;DATE(2000,1,1)</formula>
    </cfRule>
    <cfRule type="expression" priority="136" dxfId="724">
      <formula>G194&gt;DATE(2000,1,1)</formula>
    </cfRule>
  </conditionalFormatting>
  <conditionalFormatting sqref="D195">
    <cfRule type="expression" priority="129" dxfId="2">
      <formula>J195&gt;DATE(2000,1,1)</formula>
    </cfRule>
    <cfRule type="expression" priority="130" dxfId="1">
      <formula>I195&gt;DATE(2000,1,1)</formula>
    </cfRule>
    <cfRule type="expression" priority="131" dxfId="0">
      <formula>H195&gt;DATE(2000,1,1)</formula>
    </cfRule>
    <cfRule type="expression" priority="132" dxfId="724">
      <formula>G195&gt;DATE(2000,1,1)</formula>
    </cfRule>
  </conditionalFormatting>
  <conditionalFormatting sqref="D198">
    <cfRule type="expression" priority="125" dxfId="2">
      <formula>J198&gt;DATE(2000,1,1)</formula>
    </cfRule>
    <cfRule type="expression" priority="126" dxfId="1">
      <formula>I198&gt;DATE(2000,1,1)</formula>
    </cfRule>
    <cfRule type="expression" priority="127" dxfId="0">
      <formula>H198&gt;DATE(2000,1,1)</formula>
    </cfRule>
    <cfRule type="expression" priority="128" dxfId="724">
      <formula>G198&gt;DATE(2000,1,1)</formula>
    </cfRule>
  </conditionalFormatting>
  <conditionalFormatting sqref="D201">
    <cfRule type="expression" priority="121" dxfId="2">
      <formula>J201&gt;DATE(2000,1,1)</formula>
    </cfRule>
    <cfRule type="expression" priority="122" dxfId="1">
      <formula>I201&gt;DATE(2000,1,1)</formula>
    </cfRule>
    <cfRule type="expression" priority="123" dxfId="0">
      <formula>H201&gt;DATE(2000,1,1)</formula>
    </cfRule>
    <cfRule type="expression" priority="124" dxfId="724">
      <formula>G201&gt;DATE(2000,1,1)</formula>
    </cfRule>
  </conditionalFormatting>
  <conditionalFormatting sqref="D196">
    <cfRule type="expression" priority="117" dxfId="2">
      <formula>J196&gt;DATE(2000,1,1)</formula>
    </cfRule>
    <cfRule type="expression" priority="118" dxfId="1">
      <formula>I196&gt;DATE(2000,1,1)</formula>
    </cfRule>
    <cfRule type="expression" priority="119" dxfId="0">
      <formula>H196&gt;DATE(2000,1,1)</formula>
    </cfRule>
    <cfRule type="expression" priority="120" dxfId="724">
      <formula>G196&gt;DATE(2000,1,1)</formula>
    </cfRule>
  </conditionalFormatting>
  <conditionalFormatting sqref="D199">
    <cfRule type="expression" priority="113" dxfId="2">
      <formula>J199&gt;DATE(2000,1,1)</formula>
    </cfRule>
    <cfRule type="expression" priority="114" dxfId="1">
      <formula>I199&gt;DATE(2000,1,1)</formula>
    </cfRule>
    <cfRule type="expression" priority="115" dxfId="0">
      <formula>H199&gt;DATE(2000,1,1)</formula>
    </cfRule>
    <cfRule type="expression" priority="116" dxfId="724">
      <formula>G199&gt;DATE(2000,1,1)</formula>
    </cfRule>
  </conditionalFormatting>
  <conditionalFormatting sqref="D202">
    <cfRule type="expression" priority="109" dxfId="2">
      <formula>J202&gt;DATE(2000,1,1)</formula>
    </cfRule>
    <cfRule type="expression" priority="110" dxfId="1">
      <formula>I202&gt;DATE(2000,1,1)</formula>
    </cfRule>
    <cfRule type="expression" priority="111" dxfId="0">
      <formula>H202&gt;DATE(2000,1,1)</formula>
    </cfRule>
    <cfRule type="expression" priority="112" dxfId="724">
      <formula>G202&gt;DATE(2000,1,1)</formula>
    </cfRule>
  </conditionalFormatting>
  <conditionalFormatting sqref="D203">
    <cfRule type="expression" priority="105" dxfId="2">
      <formula>J203&gt;DATE(2000,1,1)</formula>
    </cfRule>
    <cfRule type="expression" priority="106" dxfId="1">
      <formula>I203&gt;DATE(2000,1,1)</formula>
    </cfRule>
    <cfRule type="expression" priority="107" dxfId="0">
      <formula>H203&gt;DATE(2000,1,1)</formula>
    </cfRule>
    <cfRule type="expression" priority="108" dxfId="724">
      <formula>G203&gt;DATE(2000,1,1)</formula>
    </cfRule>
  </conditionalFormatting>
  <conditionalFormatting sqref="D205">
    <cfRule type="expression" priority="97" dxfId="2">
      <formula>J205&gt;DATE(2000,1,1)</formula>
    </cfRule>
    <cfRule type="expression" priority="98" dxfId="1">
      <formula>I205&gt;DATE(2000,1,1)</formula>
    </cfRule>
    <cfRule type="expression" priority="99" dxfId="0">
      <formula>H205&gt;DATE(2000,1,1)</formula>
    </cfRule>
    <cfRule type="expression" priority="100" dxfId="724">
      <formula>G205&gt;DATE(2000,1,1)</formula>
    </cfRule>
  </conditionalFormatting>
  <conditionalFormatting sqref="D283">
    <cfRule type="expression" priority="93" dxfId="2">
      <formula>J283&gt;DATE(2000,1,1)</formula>
    </cfRule>
    <cfRule type="expression" priority="94" dxfId="1">
      <formula>I283&gt;DATE(2000,1,1)</formula>
    </cfRule>
    <cfRule type="expression" priority="95" dxfId="0">
      <formula>H283&gt;DATE(2000,1,1)</formula>
    </cfRule>
    <cfRule type="expression" priority="96" dxfId="724">
      <formula>G283&gt;DATE(2000,1,1)</formula>
    </cfRule>
  </conditionalFormatting>
  <conditionalFormatting sqref="D276">
    <cfRule type="expression" priority="89" dxfId="2">
      <formula>J276&gt;DATE(2000,1,1)</formula>
    </cfRule>
    <cfRule type="expression" priority="90" dxfId="1">
      <formula>I276&gt;DATE(2000,1,1)</formula>
    </cfRule>
    <cfRule type="expression" priority="91" dxfId="0">
      <formula>H276&gt;DATE(2000,1,1)</formula>
    </cfRule>
    <cfRule type="expression" priority="92" dxfId="724">
      <formula>G276&gt;DATE(2000,1,1)</formula>
    </cfRule>
  </conditionalFormatting>
  <conditionalFormatting sqref="D275">
    <cfRule type="expression" priority="85" dxfId="2">
      <formula>J275&gt;DATE(2000,1,1)</formula>
    </cfRule>
    <cfRule type="expression" priority="86" dxfId="1">
      <formula>I275&gt;DATE(2000,1,1)</formula>
    </cfRule>
    <cfRule type="expression" priority="87" dxfId="0">
      <formula>H275&gt;DATE(2000,1,1)</formula>
    </cfRule>
    <cfRule type="expression" priority="88" dxfId="724">
      <formula>G275&gt;DATE(2000,1,1)</formula>
    </cfRule>
  </conditionalFormatting>
  <conditionalFormatting sqref="D278:D279">
    <cfRule type="expression" priority="81" dxfId="2">
      <formula>J278&gt;DATE(2000,1,1)</formula>
    </cfRule>
    <cfRule type="expression" priority="82" dxfId="1">
      <formula>I278&gt;DATE(2000,1,1)</formula>
    </cfRule>
    <cfRule type="expression" priority="83" dxfId="0">
      <formula>H278&gt;DATE(2000,1,1)</formula>
    </cfRule>
    <cfRule type="expression" priority="84" dxfId="724">
      <formula>G278&gt;DATE(2000,1,1)</formula>
    </cfRule>
  </conditionalFormatting>
  <conditionalFormatting sqref="D280:D281">
    <cfRule type="expression" priority="77" dxfId="2">
      <formula>J280&gt;DATE(2000,1,1)</formula>
    </cfRule>
    <cfRule type="expression" priority="78" dxfId="1">
      <formula>I280&gt;DATE(2000,1,1)</formula>
    </cfRule>
    <cfRule type="expression" priority="79" dxfId="0">
      <formula>H280&gt;DATE(2000,1,1)</formula>
    </cfRule>
    <cfRule type="expression" priority="80" dxfId="724">
      <formula>G280&gt;DATE(2000,1,1)</formula>
    </cfRule>
  </conditionalFormatting>
  <conditionalFormatting sqref="D277">
    <cfRule type="expression" priority="73" dxfId="2">
      <formula>J277&gt;DATE(2000,1,1)</formula>
    </cfRule>
    <cfRule type="expression" priority="74" dxfId="1">
      <formula>I277&gt;DATE(2000,1,1)</formula>
    </cfRule>
    <cfRule type="expression" priority="75" dxfId="0">
      <formula>H277&gt;DATE(2000,1,1)</formula>
    </cfRule>
    <cfRule type="expression" priority="76" dxfId="724">
      <formula>G277&gt;DATE(2000,1,1)</formula>
    </cfRule>
  </conditionalFormatting>
  <conditionalFormatting sqref="D253">
    <cfRule type="expression" priority="69" dxfId="2">
      <formula>J253&gt;DATE(2000,1,1)</formula>
    </cfRule>
    <cfRule type="expression" priority="70" dxfId="1">
      <formula>I253&gt;DATE(2000,1,1)</formula>
    </cfRule>
    <cfRule type="expression" priority="71" dxfId="0">
      <formula>H253&gt;DATE(2000,1,1)</formula>
    </cfRule>
    <cfRule type="expression" priority="72" dxfId="724">
      <formula>G253&gt;DATE(2000,1,1)</formula>
    </cfRule>
  </conditionalFormatting>
  <conditionalFormatting sqref="D255">
    <cfRule type="expression" priority="65" dxfId="2">
      <formula>J255&gt;DATE(2000,1,1)</formula>
    </cfRule>
    <cfRule type="expression" priority="66" dxfId="1">
      <formula>I255&gt;DATE(2000,1,1)</formula>
    </cfRule>
    <cfRule type="expression" priority="67" dxfId="0">
      <formula>H255&gt;DATE(2000,1,1)</formula>
    </cfRule>
    <cfRule type="expression" priority="68" dxfId="724">
      <formula>G255&gt;DATE(2000,1,1)</formula>
    </cfRule>
  </conditionalFormatting>
  <conditionalFormatting sqref="D256">
    <cfRule type="expression" priority="61" dxfId="2">
      <formula>J256&gt;DATE(2000,1,1)</formula>
    </cfRule>
    <cfRule type="expression" priority="62" dxfId="1">
      <formula>I256&gt;DATE(2000,1,1)</formula>
    </cfRule>
    <cfRule type="expression" priority="63" dxfId="0">
      <formula>H256&gt;DATE(2000,1,1)</formula>
    </cfRule>
    <cfRule type="expression" priority="64" dxfId="724">
      <formula>G256&gt;DATE(2000,1,1)</formula>
    </cfRule>
  </conditionalFormatting>
  <conditionalFormatting sqref="D254">
    <cfRule type="expression" priority="57" dxfId="2">
      <formula>J254&gt;DATE(2000,1,1)</formula>
    </cfRule>
    <cfRule type="expression" priority="58" dxfId="1">
      <formula>I254&gt;DATE(2000,1,1)</formula>
    </cfRule>
    <cfRule type="expression" priority="59" dxfId="0">
      <formula>H254&gt;DATE(2000,1,1)</formula>
    </cfRule>
    <cfRule type="expression" priority="60" dxfId="724">
      <formula>G254&gt;DATE(2000,1,1)</formula>
    </cfRule>
  </conditionalFormatting>
  <conditionalFormatting sqref="D257">
    <cfRule type="expression" priority="53" dxfId="2">
      <formula>J257&gt;DATE(2000,1,1)</formula>
    </cfRule>
    <cfRule type="expression" priority="54" dxfId="1">
      <formula>I257&gt;DATE(2000,1,1)</formula>
    </cfRule>
    <cfRule type="expression" priority="55" dxfId="0">
      <formula>H257&gt;DATE(2000,1,1)</formula>
    </cfRule>
    <cfRule type="expression" priority="56" dxfId="724">
      <formula>G257&gt;DATE(2000,1,1)</formula>
    </cfRule>
  </conditionalFormatting>
  <conditionalFormatting sqref="D259">
    <cfRule type="expression" priority="49" dxfId="2">
      <formula>J259&gt;DATE(2000,1,1)</formula>
    </cfRule>
    <cfRule type="expression" priority="50" dxfId="1">
      <formula>I259&gt;DATE(2000,1,1)</formula>
    </cfRule>
    <cfRule type="expression" priority="51" dxfId="0">
      <formula>H259&gt;DATE(2000,1,1)</formula>
    </cfRule>
    <cfRule type="expression" priority="52" dxfId="724">
      <formula>G259&gt;DATE(2000,1,1)</formula>
    </cfRule>
  </conditionalFormatting>
  <conditionalFormatting sqref="D260">
    <cfRule type="expression" priority="45" dxfId="2">
      <formula>J260&gt;DATE(2000,1,1)</formula>
    </cfRule>
    <cfRule type="expression" priority="46" dxfId="1">
      <formula>I260&gt;DATE(2000,1,1)</formula>
    </cfRule>
    <cfRule type="expression" priority="47" dxfId="0">
      <formula>H260&gt;DATE(2000,1,1)</formula>
    </cfRule>
    <cfRule type="expression" priority="48" dxfId="724">
      <formula>G260&gt;DATE(2000,1,1)</formula>
    </cfRule>
  </conditionalFormatting>
  <conditionalFormatting sqref="D258">
    <cfRule type="expression" priority="41" dxfId="2">
      <formula>J258&gt;DATE(2000,1,1)</formula>
    </cfRule>
    <cfRule type="expression" priority="42" dxfId="1">
      <formula>I258&gt;DATE(2000,1,1)</formula>
    </cfRule>
    <cfRule type="expression" priority="43" dxfId="0">
      <formula>H258&gt;DATE(2000,1,1)</formula>
    </cfRule>
    <cfRule type="expression" priority="44" dxfId="724">
      <formula>G258&gt;DATE(2000,1,1)</formula>
    </cfRule>
  </conditionalFormatting>
  <conditionalFormatting sqref="D90">
    <cfRule type="expression" priority="37" dxfId="2">
      <formula>J90&gt;DATE(2000,1,1)</formula>
    </cfRule>
    <cfRule type="expression" priority="38" dxfId="1">
      <formula>I90&gt;DATE(2000,1,1)</formula>
    </cfRule>
    <cfRule type="expression" priority="39" dxfId="0">
      <formula>H90&gt;DATE(2000,1,1)</formula>
    </cfRule>
    <cfRule type="expression" priority="40" dxfId="724">
      <formula>G90&gt;DATE(2000,1,1)</formula>
    </cfRule>
  </conditionalFormatting>
  <conditionalFormatting sqref="D84">
    <cfRule type="expression" priority="33" dxfId="2">
      <formula>J84&gt;DATE(2000,1,1)</formula>
    </cfRule>
    <cfRule type="expression" priority="34" dxfId="1">
      <formula>I84&gt;DATE(2000,1,1)</formula>
    </cfRule>
    <cfRule type="expression" priority="35" dxfId="0">
      <formula>H84&gt;DATE(2000,1,1)</formula>
    </cfRule>
    <cfRule type="expression" priority="36" dxfId="724">
      <formula>G84&gt;DATE(2000,1,1)</formula>
    </cfRule>
  </conditionalFormatting>
  <conditionalFormatting sqref="D85">
    <cfRule type="expression" priority="29" dxfId="2">
      <formula>J85&gt;DATE(2000,1,1)</formula>
    </cfRule>
    <cfRule type="expression" priority="30" dxfId="1">
      <formula>I85&gt;DATE(2000,1,1)</formula>
    </cfRule>
    <cfRule type="expression" priority="31" dxfId="0">
      <formula>H85&gt;DATE(2000,1,1)</formula>
    </cfRule>
    <cfRule type="expression" priority="32" dxfId="724">
      <formula>G85&gt;DATE(2000,1,1)</formula>
    </cfRule>
  </conditionalFormatting>
  <conditionalFormatting sqref="D86:D87">
    <cfRule type="expression" priority="25" dxfId="2">
      <formula>J86&gt;DATE(2000,1,1)</formula>
    </cfRule>
    <cfRule type="expression" priority="26" dxfId="1">
      <formula>I86&gt;DATE(2000,1,1)</formula>
    </cfRule>
    <cfRule type="expression" priority="27" dxfId="0">
      <formula>H86&gt;DATE(2000,1,1)</formula>
    </cfRule>
    <cfRule type="expression" priority="28" dxfId="724">
      <formula>G86&gt;DATE(2000,1,1)</formula>
    </cfRule>
  </conditionalFormatting>
  <conditionalFormatting sqref="D261">
    <cfRule type="expression" priority="21" dxfId="2">
      <formula>J261&gt;DATE(2000,1,1)</formula>
    </cfRule>
    <cfRule type="expression" priority="22" dxfId="1">
      <formula>I261&gt;DATE(2000,1,1)</formula>
    </cfRule>
    <cfRule type="expression" priority="23" dxfId="0">
      <formula>H261&gt;DATE(2000,1,1)</formula>
    </cfRule>
    <cfRule type="expression" priority="24" dxfId="724">
      <formula>G261&gt;DATE(2000,1,1)</formula>
    </cfRule>
  </conditionalFormatting>
  <conditionalFormatting sqref="D265">
    <cfRule type="expression" priority="17" dxfId="2">
      <formula>J265&gt;DATE(2000,1,1)</formula>
    </cfRule>
    <cfRule type="expression" priority="18" dxfId="1">
      <formula>I265&gt;DATE(2000,1,1)</formula>
    </cfRule>
    <cfRule type="expression" priority="19" dxfId="0">
      <formula>H265&gt;DATE(2000,1,1)</formula>
    </cfRule>
    <cfRule type="expression" priority="20" dxfId="724">
      <formula>G265&gt;DATE(2000,1,1)</formula>
    </cfRule>
  </conditionalFormatting>
  <conditionalFormatting sqref="D266">
    <cfRule type="expression" priority="13" dxfId="2">
      <formula>J266&gt;DATE(2000,1,1)</formula>
    </cfRule>
    <cfRule type="expression" priority="14" dxfId="1">
      <formula>I266&gt;DATE(2000,1,1)</formula>
    </cfRule>
    <cfRule type="expression" priority="15" dxfId="0">
      <formula>H266&gt;DATE(2000,1,1)</formula>
    </cfRule>
    <cfRule type="expression" priority="16" dxfId="724">
      <formula>G266&gt;DATE(2000,1,1)</formula>
    </cfRule>
  </conditionalFormatting>
  <conditionalFormatting sqref="D262">
    <cfRule type="expression" priority="9" dxfId="2">
      <formula>J262&gt;DATE(2000,1,1)</formula>
    </cfRule>
    <cfRule type="expression" priority="10" dxfId="1">
      <formula>I262&gt;DATE(2000,1,1)</formula>
    </cfRule>
    <cfRule type="expression" priority="11" dxfId="0">
      <formula>H262&gt;DATE(2000,1,1)</formula>
    </cfRule>
    <cfRule type="expression" priority="12" dxfId="724">
      <formula>G262&gt;DATE(2000,1,1)</formula>
    </cfRule>
  </conditionalFormatting>
  <conditionalFormatting sqref="D263">
    <cfRule type="expression" priority="5" dxfId="2">
      <formula>J263&gt;DATE(2000,1,1)</formula>
    </cfRule>
    <cfRule type="expression" priority="6" dxfId="1">
      <formula>I263&gt;DATE(2000,1,1)</formula>
    </cfRule>
    <cfRule type="expression" priority="7" dxfId="0">
      <formula>H263&gt;DATE(2000,1,1)</formula>
    </cfRule>
    <cfRule type="expression" priority="8" dxfId="724">
      <formula>G263&gt;DATE(2000,1,1)</formula>
    </cfRule>
  </conditionalFormatting>
  <conditionalFormatting sqref="D264">
    <cfRule type="expression" priority="1" dxfId="2">
      <formula>J264&gt;DATE(2000,1,1)</formula>
    </cfRule>
    <cfRule type="expression" priority="2" dxfId="1">
      <formula>I264&gt;DATE(2000,1,1)</formula>
    </cfRule>
    <cfRule type="expression" priority="3" dxfId="0">
      <formula>H264&gt;DATE(2000,1,1)</formula>
    </cfRule>
    <cfRule type="expression" priority="4" dxfId="724">
      <formula>G264&gt;DATE(2000,1,1)</formula>
    </cfRule>
  </conditionalFormatting>
  <hyperlinks>
    <hyperlink ref="C264" r:id="rId1" display="https://en.stargres.pl/kolekcje/riviera-2/"/>
    <hyperlink ref="C263" r:id="rId2" display="https://en.stargres.pl/kolekcje/riviera-2/"/>
    <hyperlink ref="C262:C266" r:id="rId3" display="https://en.stargres.pl/kolekcje/riviera-2/"/>
    <hyperlink ref="C85:C87" r:id="rId4" display="https://ceramicabianca.pl/pl/universal/"/>
    <hyperlink ref="C90" r:id="rId5" display="STARK-STARGRES"/>
    <hyperlink ref="C283:C284" r:id="rId6" display="SPECTRE - STARGRES 2.0 CM"/>
    <hyperlink ref="C276:C281" r:id="rId7" display="DANZING-STARGRES 2.0 CM"/>
    <hyperlink ref="C272:C274" r:id="rId8" display="DOWNTOWN-STARGRES 2.0 CM"/>
    <hyperlink ref="C268:C270" r:id="rId9" display="SUOMI-STARGRES 2.0 CM"/>
    <hyperlink ref="C254:C256" r:id="rId10" display="https://en.stargres.pl/kolekcje/stark-2/"/>
    <hyperlink ref="C258:C260" r:id="rId11" display="https://en.stargres.pl/kolekcje/riviera-2/"/>
    <hyperlink ref="C194:C205" r:id="rId12" display="https://en.stargres.pl/kolekcje/taiga-2/"/>
    <hyperlink ref="C122:C126" r:id="rId13" display="WALK-STARGRES"/>
    <hyperlink ref="C238:C240" r:id="rId14" display="https://en.stargres.pl/kolekcje/oslo-2/"/>
    <hyperlink ref="C232:C236" r:id="rId15" display="https://en.stargres.pl/kolekcje/dublin-2/"/>
    <hyperlink ref="C222:C230" r:id="rId16" display="https://en.stargres.pl/kolekcje/siena-2/"/>
    <hyperlink ref="C242" r:id="rId17" display="https://stargres.pl/katalog/pl/produkty?kolekcja=3861"/>
    <hyperlink ref="C217" r:id="rId18" display="https://stargres.pl/katalog/pl/produkty?kolekcja=3734"/>
    <hyperlink ref="C214" r:id="rId19" display="https://stargres.pl/katalog/pl/produkty?kolekcja=3734"/>
    <hyperlink ref="C210" r:id="rId20" display="https://stargres.pl/katalog/pl/produkty?kolekcja=3734"/>
    <hyperlink ref="C216" r:id="rId21" display="https://en.stargres.pl/kolekcje/varberg-2/"/>
    <hyperlink ref="C213" r:id="rId22" display="https://en.stargres.pl/kolekcje/varberg-2/"/>
    <hyperlink ref="C209" r:id="rId23" display="https://en.stargres.pl/kolekcje/varberg-2/"/>
    <hyperlink ref="C207:C217" r:id="rId24" display="https://en.stargres.pl/kolekcje/naturfloor-2/"/>
    <hyperlink ref="C191:C192" r:id="rId25" display="https://en.stargres.pl/kolekcje/quebeck-wood-2/"/>
    <hyperlink ref="C184:C189" r:id="rId26" display="https://en.stargres.pl/kolekcje/naturfloor-2/"/>
    <hyperlink ref="C179:C182" r:id="rId27" display="https://en.stargres.pl/kolekcje/halifax-2/"/>
    <hyperlink ref="C176:C177" r:id="rId28" display="https://en.stargres.pl/kolekcje/terazzo-2/"/>
    <hyperlink ref="C172:C174" r:id="rId29" display="https://en.stargres.pl/kolekcje/statuario-2/"/>
    <hyperlink ref="C170" r:id="rId30" display="https://en.stargres.pl/kolekcje/sahara-2/"/>
    <hyperlink ref="C167:C168" r:id="rId31" display="https://en.stargres.pl/kolekcje/pulpis-2/"/>
    <hyperlink ref="C165" r:id="rId32" display="https://en.stargres.pl/kolekcje/prestige-2/"/>
    <hyperlink ref="C163" r:id="rId33" display="https://en.stargres.pl/kolekcje/pizarra-3/"/>
    <hyperlink ref="C161" r:id="rId34" display="https://en.stargres.pl/kolekcje/icon-2/"/>
    <hyperlink ref="C159" r:id="rId35" display="https://en.stargres.pl/kolekcje/fox-2/"/>
    <hyperlink ref="C156:C157" r:id="rId36" display="https://en.stargres.pl/kolekcje/calacatta-gold-2/"/>
    <hyperlink ref="C151" r:id="rId37" display="https://en.stargres.pl/kolekcje/white-sugar-lappato-2/"/>
    <hyperlink ref="C152" r:id="rId38" display="https://en.stargres.pl/kolekcje/black-sugar-lappato-2/"/>
    <hyperlink ref="C219:C220" r:id="rId39" display="https://en.stargres.pl/kolekcje/varberg-2/"/>
    <hyperlink ref="C146:C149" r:id="rId40" display="https://en.stargres.pl/kolekcje/pure-2/"/>
    <hyperlink ref="C139" r:id="rId41" display="https://en.stargres.pl/kolekcje/tribeca-2/"/>
    <hyperlink ref="C143:C144" r:id="rId42" display="https://en.stargres.pl/kolekcje/bohemy-2/"/>
    <hyperlink ref="C141" r:id="rId43" display="https://en.stargres.pl/kolekcje/azteca-2/"/>
    <hyperlink ref="C244:C247" r:id="rId44" display="https://en.stargres.pl/kolekcje/woodmania-2/"/>
    <hyperlink ref="C136:C137" r:id="rId45" display="https://en.stargres.pl/kolekcje/downtown-2/"/>
    <hyperlink ref="C128:C134" r:id="rId46" display="https://en.stargres.pl/kolekcje/danzig-2/"/>
    <hyperlink ref="C114:C120" r:id="rId47" display="RIVIERA"/>
    <hyperlink ref="C89:C112" r:id="rId48" display="STARK-STARGRES"/>
    <hyperlink ref="C16:C83" r:id="rId49" display="https://en.stargres.pl/kolekcje/qubus-2/"/>
    <hyperlink ref="C286:C287" r:id="rId50" display="https://stargres.pl/katalog/en/products?kolekcja=3718"/>
    <hyperlink ref="C289" r:id="rId51" display="https://stargres.pl/katalog/en/products?kolekcja=3776"/>
    <hyperlink ref="C291:C292" r:id="rId52" display="https://stargres.pl/katalog/en/products?kolekcja=3739"/>
    <hyperlink ref="C249:C252" r:id="rId53" display="https://stargres.pl/katalog/en/products?kolekcja=3744"/>
  </hyperlinks>
  <printOptions/>
  <pageMargins left="0.11811023622047245" right="0" top="0.1968503937007874" bottom="0.3937007874015748" header="0" footer="0"/>
  <pageSetup fitToHeight="0" fitToWidth="1" horizontalDpi="600" verticalDpi="600" orientation="landscape" paperSize="9" scale="54" r:id="rId55"/>
  <headerFooter>
    <oddFooter>&amp;CStránka &amp;P z &amp;N</oddFooter>
  </headerFooter>
  <drawing r:id="rId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milan</cp:lastModifiedBy>
  <dcterms:created xsi:type="dcterms:W3CDTF">2022-11-14T16:09:32Z</dcterms:created>
  <dcterms:modified xsi:type="dcterms:W3CDTF">2022-11-14T16:18:29Z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